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\Desktop\"/>
    </mc:Choice>
  </mc:AlternateContent>
  <bookViews>
    <workbookView xWindow="0" yWindow="0" windowWidth="20490" windowHeight="7350" activeTab="1"/>
  </bookViews>
  <sheets>
    <sheet name="1 день" sheetId="1" r:id="rId1"/>
    <sheet name="2 день" sheetId="12" r:id="rId2"/>
    <sheet name="3 день" sheetId="13" r:id="rId3"/>
    <sheet name="4 день" sheetId="14" r:id="rId4"/>
    <sheet name="5 день" sheetId="15" r:id="rId5"/>
    <sheet name="6 день" sheetId="6" r:id="rId6"/>
    <sheet name="7 день" sheetId="16" r:id="rId7"/>
    <sheet name="8 день" sheetId="17" r:id="rId8"/>
    <sheet name="9 день" sheetId="18" r:id="rId9"/>
    <sheet name="10 день" sheetId="19" r:id="rId10"/>
  </sheets>
  <definedNames>
    <definedName name="_xlnm.Print_Area" localSheetId="0">'1 день'!$A$1:$N$87</definedName>
    <definedName name="_xlnm.Print_Area" localSheetId="5">'6 день'!$A$1:$N$79</definedName>
  </definedNames>
  <calcPr calcId="162913"/>
</workbook>
</file>

<file path=xl/calcChain.xml><?xml version="1.0" encoding="utf-8"?>
<calcChain xmlns="http://schemas.openxmlformats.org/spreadsheetml/2006/main">
  <c r="G76" i="12" l="1"/>
  <c r="G71" i="17" l="1"/>
  <c r="W70" i="17"/>
  <c r="G70" i="17"/>
  <c r="G69" i="17"/>
  <c r="W68" i="17"/>
  <c r="W67" i="17"/>
  <c r="G67" i="17"/>
  <c r="M66" i="17"/>
  <c r="L66" i="17"/>
  <c r="K66" i="17"/>
  <c r="J66" i="17"/>
  <c r="I66" i="17"/>
  <c r="G63" i="19"/>
  <c r="W62" i="19"/>
  <c r="G62" i="19"/>
  <c r="G61" i="19"/>
  <c r="M60" i="19"/>
  <c r="L60" i="19"/>
  <c r="K60" i="19"/>
  <c r="J60" i="19"/>
  <c r="I60" i="19"/>
  <c r="G30" i="16"/>
  <c r="E30" i="16" s="1"/>
  <c r="G29" i="16"/>
  <c r="G28" i="16"/>
  <c r="M27" i="16"/>
  <c r="L27" i="16"/>
  <c r="K27" i="16"/>
  <c r="J27" i="16"/>
  <c r="I27" i="16"/>
  <c r="M42" i="17"/>
  <c r="L42" i="17"/>
  <c r="K42" i="17"/>
  <c r="J42" i="17"/>
  <c r="I42" i="17"/>
  <c r="E42" i="17"/>
  <c r="D42" i="17"/>
  <c r="E41" i="17"/>
  <c r="D41" i="17"/>
  <c r="G40" i="17"/>
  <c r="D40" i="17" s="1"/>
  <c r="E40" i="17"/>
  <c r="G39" i="17"/>
  <c r="E39" i="17" s="1"/>
  <c r="W38" i="17"/>
  <c r="G38" i="17"/>
  <c r="E38" i="17" s="1"/>
  <c r="G37" i="17"/>
  <c r="E37" i="17" s="1"/>
  <c r="G36" i="17"/>
  <c r="E36" i="17" s="1"/>
  <c r="G35" i="17"/>
  <c r="D35" i="17" s="1"/>
  <c r="E35" i="17"/>
  <c r="G34" i="17"/>
  <c r="E34" i="17" s="1"/>
  <c r="G33" i="17"/>
  <c r="E33" i="17" s="1"/>
  <c r="W32" i="17"/>
  <c r="M32" i="17"/>
  <c r="L32" i="17"/>
  <c r="K32" i="17"/>
  <c r="J32" i="17"/>
  <c r="I32" i="17"/>
  <c r="M41" i="19"/>
  <c r="G40" i="19"/>
  <c r="E40" i="19" s="1"/>
  <c r="W38" i="19"/>
  <c r="G38" i="19"/>
  <c r="E38" i="19" s="1"/>
  <c r="D38" i="19"/>
  <c r="W63" i="19" s="1"/>
  <c r="W37" i="19"/>
  <c r="G37" i="19"/>
  <c r="E37" i="19" s="1"/>
  <c r="G36" i="19"/>
  <c r="E36" i="19" s="1"/>
  <c r="D36" i="19"/>
  <c r="G35" i="19"/>
  <c r="E35" i="19" s="1"/>
  <c r="G34" i="6"/>
  <c r="G33" i="6"/>
  <c r="D36" i="17" l="1"/>
  <c r="D33" i="17"/>
  <c r="D37" i="17"/>
  <c r="D30" i="16"/>
  <c r="D34" i="17"/>
  <c r="D38" i="17"/>
  <c r="D39" i="17"/>
  <c r="D40" i="19"/>
  <c r="D37" i="19"/>
  <c r="D35" i="19"/>
  <c r="G52" i="19"/>
  <c r="D52" i="19" s="1"/>
  <c r="E52" i="19"/>
  <c r="G51" i="19"/>
  <c r="E51" i="19" s="1"/>
  <c r="G50" i="19"/>
  <c r="E50" i="19" s="1"/>
  <c r="G49" i="19"/>
  <c r="D49" i="19" s="1"/>
  <c r="W11" i="19" s="1"/>
  <c r="G48" i="19"/>
  <c r="E48" i="19" s="1"/>
  <c r="M47" i="19"/>
  <c r="L47" i="19"/>
  <c r="K47" i="19"/>
  <c r="J47" i="19"/>
  <c r="I47" i="19"/>
  <c r="G46" i="19"/>
  <c r="E46" i="19" s="1"/>
  <c r="G45" i="19"/>
  <c r="D45" i="19" s="1"/>
  <c r="W44" i="19"/>
  <c r="G44" i="19"/>
  <c r="D44" i="19" s="1"/>
  <c r="E44" i="19"/>
  <c r="W43" i="19"/>
  <c r="M43" i="19"/>
  <c r="L43" i="19"/>
  <c r="K43" i="19"/>
  <c r="J43" i="19"/>
  <c r="I43" i="19"/>
  <c r="W51" i="19"/>
  <c r="G33" i="19"/>
  <c r="E33" i="19" s="1"/>
  <c r="G32" i="19"/>
  <c r="E32" i="19" s="1"/>
  <c r="G31" i="19"/>
  <c r="D31" i="19" s="1"/>
  <c r="M30" i="19"/>
  <c r="M59" i="19" s="1"/>
  <c r="L30" i="19"/>
  <c r="K30" i="19"/>
  <c r="I30" i="19"/>
  <c r="H83" i="19"/>
  <c r="G83" i="19"/>
  <c r="W68" i="19"/>
  <c r="M77" i="19"/>
  <c r="L77" i="19"/>
  <c r="K77" i="19"/>
  <c r="J77" i="19"/>
  <c r="I77" i="19"/>
  <c r="E77" i="19"/>
  <c r="D77" i="19"/>
  <c r="G76" i="19"/>
  <c r="E76" i="19" s="1"/>
  <c r="G75" i="19"/>
  <c r="E75" i="19" s="1"/>
  <c r="G74" i="19"/>
  <c r="E74" i="19" s="1"/>
  <c r="G73" i="19"/>
  <c r="D73" i="19" s="1"/>
  <c r="W67" i="19" s="1"/>
  <c r="M72" i="19"/>
  <c r="L72" i="19"/>
  <c r="K72" i="19"/>
  <c r="J72" i="19"/>
  <c r="I72" i="19"/>
  <c r="W71" i="19"/>
  <c r="G71" i="19"/>
  <c r="E71" i="19" s="1"/>
  <c r="G70" i="19"/>
  <c r="D70" i="19" s="1"/>
  <c r="E70" i="19"/>
  <c r="G69" i="19"/>
  <c r="D69" i="19" s="1"/>
  <c r="G68" i="19"/>
  <c r="D68" i="19" s="1"/>
  <c r="M67" i="19"/>
  <c r="L67" i="19"/>
  <c r="K67" i="19"/>
  <c r="J67" i="19"/>
  <c r="J81" i="19" s="1"/>
  <c r="I67" i="19"/>
  <c r="W29" i="19"/>
  <c r="M55" i="19"/>
  <c r="L55" i="19"/>
  <c r="K55" i="19"/>
  <c r="J55" i="19"/>
  <c r="J59" i="19" s="1"/>
  <c r="I55" i="19"/>
  <c r="E55" i="19"/>
  <c r="D55" i="19"/>
  <c r="G54" i="19"/>
  <c r="G28" i="19"/>
  <c r="W27" i="19"/>
  <c r="M27" i="19"/>
  <c r="M29" i="19" s="1"/>
  <c r="L27" i="19"/>
  <c r="L29" i="19" s="1"/>
  <c r="K27" i="19"/>
  <c r="K29" i="19" s="1"/>
  <c r="J27" i="19"/>
  <c r="J29" i="19" s="1"/>
  <c r="I27" i="19"/>
  <c r="I29" i="19" s="1"/>
  <c r="W26" i="19"/>
  <c r="G25" i="19"/>
  <c r="G24" i="19"/>
  <c r="M23" i="19"/>
  <c r="G22" i="19"/>
  <c r="G21" i="19"/>
  <c r="G20" i="19"/>
  <c r="W19" i="19"/>
  <c r="M19" i="19"/>
  <c r="L19" i="19"/>
  <c r="K19" i="19"/>
  <c r="J19" i="19"/>
  <c r="I19" i="19"/>
  <c r="H18" i="19"/>
  <c r="G18" i="19"/>
  <c r="H17" i="19"/>
  <c r="G17" i="19"/>
  <c r="W16" i="19"/>
  <c r="H16" i="19"/>
  <c r="G16" i="19"/>
  <c r="M15" i="19"/>
  <c r="L15" i="19"/>
  <c r="K15" i="19"/>
  <c r="J15" i="19"/>
  <c r="I15" i="19"/>
  <c r="G13" i="19"/>
  <c r="E13" i="19" s="1"/>
  <c r="G12" i="19"/>
  <c r="E12" i="19" s="1"/>
  <c r="G11" i="19"/>
  <c r="G10" i="19"/>
  <c r="E10" i="19" s="1"/>
  <c r="G9" i="19"/>
  <c r="E9" i="19" s="1"/>
  <c r="M8" i="19"/>
  <c r="L8" i="19"/>
  <c r="K8" i="19"/>
  <c r="J8" i="19"/>
  <c r="I8" i="19"/>
  <c r="W4" i="19"/>
  <c r="W3" i="19"/>
  <c r="G31" i="18"/>
  <c r="E31" i="18" s="1"/>
  <c r="G30" i="18"/>
  <c r="E30" i="18" s="1"/>
  <c r="G29" i="18"/>
  <c r="E29" i="18"/>
  <c r="D29" i="18"/>
  <c r="G28" i="18"/>
  <c r="E28" i="18"/>
  <c r="D28" i="18"/>
  <c r="W31" i="18" s="1"/>
  <c r="W27" i="18"/>
  <c r="M27" i="18"/>
  <c r="L27" i="18"/>
  <c r="K27" i="18"/>
  <c r="J27" i="18"/>
  <c r="I27" i="18"/>
  <c r="G84" i="18"/>
  <c r="W69" i="18"/>
  <c r="H82" i="18"/>
  <c r="L76" i="18"/>
  <c r="K76" i="18"/>
  <c r="J76" i="18"/>
  <c r="I76" i="18"/>
  <c r="E76" i="18"/>
  <c r="D76" i="18"/>
  <c r="M75" i="18"/>
  <c r="L75" i="18"/>
  <c r="K75" i="18"/>
  <c r="J75" i="18"/>
  <c r="I75" i="18"/>
  <c r="E75" i="18"/>
  <c r="D75" i="18"/>
  <c r="W56" i="18" s="1"/>
  <c r="G74" i="18"/>
  <c r="E74" i="18" s="1"/>
  <c r="D74" i="18"/>
  <c r="G73" i="18"/>
  <c r="E73" i="18" s="1"/>
  <c r="W72" i="18"/>
  <c r="G72" i="18"/>
  <c r="E72" i="18" s="1"/>
  <c r="G71" i="18"/>
  <c r="E71" i="18" s="1"/>
  <c r="G70" i="18"/>
  <c r="D70" i="18" s="1"/>
  <c r="E70" i="18"/>
  <c r="G69" i="18"/>
  <c r="D69" i="18" s="1"/>
  <c r="W55" i="18" s="1"/>
  <c r="E69" i="18"/>
  <c r="M68" i="18"/>
  <c r="L68" i="18"/>
  <c r="L82" i="18" s="1"/>
  <c r="K68" i="18"/>
  <c r="K82" i="18" s="1"/>
  <c r="J68" i="18"/>
  <c r="I68" i="18"/>
  <c r="E67" i="18"/>
  <c r="D67" i="18"/>
  <c r="W66" i="18"/>
  <c r="G66" i="18"/>
  <c r="E66" i="18"/>
  <c r="D66" i="18"/>
  <c r="W53" i="18" s="1"/>
  <c r="G65" i="18"/>
  <c r="E65" i="18"/>
  <c r="D65" i="18"/>
  <c r="G64" i="18"/>
  <c r="E64" i="18"/>
  <c r="D64" i="18"/>
  <c r="G63" i="18"/>
  <c r="E63" i="18" s="1"/>
  <c r="D63" i="18"/>
  <c r="W71" i="18" s="1"/>
  <c r="M62" i="18"/>
  <c r="M82" i="18" s="1"/>
  <c r="L62" i="18"/>
  <c r="K62" i="18"/>
  <c r="J62" i="18"/>
  <c r="J82" i="18" s="1"/>
  <c r="I62" i="18"/>
  <c r="I82" i="18" s="1"/>
  <c r="H61" i="18"/>
  <c r="W59" i="18"/>
  <c r="M58" i="18"/>
  <c r="L58" i="18"/>
  <c r="K58" i="18"/>
  <c r="J58" i="18"/>
  <c r="I58" i="18"/>
  <c r="E58" i="18"/>
  <c r="D58" i="18"/>
  <c r="M57" i="18"/>
  <c r="L57" i="18"/>
  <c r="K57" i="18"/>
  <c r="J57" i="18"/>
  <c r="I57" i="18"/>
  <c r="E57" i="18"/>
  <c r="D57" i="18"/>
  <c r="G56" i="18"/>
  <c r="G55" i="18"/>
  <c r="G54" i="18"/>
  <c r="M53" i="18"/>
  <c r="L53" i="18"/>
  <c r="K53" i="18"/>
  <c r="J53" i="18"/>
  <c r="I53" i="18"/>
  <c r="G52" i="18"/>
  <c r="W51" i="18"/>
  <c r="G51" i="18"/>
  <c r="G50" i="18"/>
  <c r="G49" i="18"/>
  <c r="G47" i="18"/>
  <c r="W46" i="18"/>
  <c r="G46" i="18"/>
  <c r="G45" i="18"/>
  <c r="G44" i="18"/>
  <c r="E44" i="18" s="1"/>
  <c r="G43" i="18"/>
  <c r="G40" i="18"/>
  <c r="E40" i="18" s="1"/>
  <c r="W39" i="18"/>
  <c r="G39" i="18"/>
  <c r="E39" i="18" s="1"/>
  <c r="G38" i="18"/>
  <c r="D38" i="18" s="1"/>
  <c r="E38" i="18"/>
  <c r="G37" i="18"/>
  <c r="E37" i="18"/>
  <c r="D37" i="18"/>
  <c r="G36" i="18"/>
  <c r="E36" i="18" s="1"/>
  <c r="G35" i="18"/>
  <c r="D35" i="18" s="1"/>
  <c r="W33" i="18" s="1"/>
  <c r="E35" i="18"/>
  <c r="G34" i="18"/>
  <c r="E34" i="18"/>
  <c r="D34" i="18"/>
  <c r="W25" i="18" s="1"/>
  <c r="G33" i="18"/>
  <c r="E33" i="18"/>
  <c r="D33" i="18"/>
  <c r="M32" i="18"/>
  <c r="M61" i="18" s="1"/>
  <c r="L32" i="18"/>
  <c r="K32" i="18"/>
  <c r="J32" i="18"/>
  <c r="J61" i="18" s="1"/>
  <c r="I32" i="18"/>
  <c r="I61" i="18" s="1"/>
  <c r="L61" i="18"/>
  <c r="K61" i="18"/>
  <c r="M26" i="18"/>
  <c r="L26" i="18"/>
  <c r="I26" i="18"/>
  <c r="H26" i="18"/>
  <c r="G25" i="18"/>
  <c r="E25" i="18"/>
  <c r="D25" i="18"/>
  <c r="W44" i="18" s="1"/>
  <c r="W24" i="18"/>
  <c r="M24" i="18"/>
  <c r="L24" i="18"/>
  <c r="K24" i="18"/>
  <c r="K26" i="18" s="1"/>
  <c r="J24" i="18"/>
  <c r="J26" i="18" s="1"/>
  <c r="I24" i="18"/>
  <c r="G22" i="18"/>
  <c r="E22" i="18" s="1"/>
  <c r="W21" i="18"/>
  <c r="G21" i="18"/>
  <c r="E21" i="18" s="1"/>
  <c r="G20" i="18"/>
  <c r="D20" i="18" s="1"/>
  <c r="E20" i="18"/>
  <c r="M19" i="18"/>
  <c r="L19" i="18"/>
  <c r="K19" i="18"/>
  <c r="J19" i="18"/>
  <c r="I19" i="18"/>
  <c r="G18" i="18"/>
  <c r="G17" i="18"/>
  <c r="G16" i="18"/>
  <c r="G15" i="18"/>
  <c r="M14" i="18"/>
  <c r="L14" i="18"/>
  <c r="L23" i="18" s="1"/>
  <c r="K14" i="18"/>
  <c r="K23" i="18" s="1"/>
  <c r="J14" i="18"/>
  <c r="I14" i="18"/>
  <c r="G13" i="18"/>
  <c r="E13" i="18" s="1"/>
  <c r="G12" i="18"/>
  <c r="D12" i="18" s="1"/>
  <c r="E12" i="18"/>
  <c r="G11" i="18"/>
  <c r="E11" i="18"/>
  <c r="D11" i="18"/>
  <c r="W10" i="18" s="1"/>
  <c r="G10" i="18"/>
  <c r="E10" i="18"/>
  <c r="D10" i="18"/>
  <c r="G9" i="18"/>
  <c r="E9" i="18" s="1"/>
  <c r="D9" i="18"/>
  <c r="M8" i="18"/>
  <c r="M23" i="18" s="1"/>
  <c r="L8" i="18"/>
  <c r="K8" i="18"/>
  <c r="J8" i="18"/>
  <c r="J23" i="18" s="1"/>
  <c r="I8" i="18"/>
  <c r="I23" i="18" s="1"/>
  <c r="W4" i="18"/>
  <c r="W3" i="18"/>
  <c r="W52" i="17"/>
  <c r="G52" i="17"/>
  <c r="G51" i="17"/>
  <c r="G49" i="17"/>
  <c r="G47" i="17"/>
  <c r="G46" i="17"/>
  <c r="G45" i="17"/>
  <c r="G44" i="17"/>
  <c r="W25" i="17"/>
  <c r="W24" i="17"/>
  <c r="E102" i="17"/>
  <c r="D102" i="17"/>
  <c r="W76" i="17" s="1"/>
  <c r="S101" i="17"/>
  <c r="R101" i="17"/>
  <c r="Q101" i="17"/>
  <c r="P101" i="17"/>
  <c r="O101" i="17"/>
  <c r="N101" i="17"/>
  <c r="H101" i="17"/>
  <c r="H103" i="17" s="1"/>
  <c r="G100" i="17"/>
  <c r="E100" i="17" s="1"/>
  <c r="G99" i="17"/>
  <c r="E99" i="17" s="1"/>
  <c r="G98" i="17"/>
  <c r="E98" i="17" s="1"/>
  <c r="G97" i="17"/>
  <c r="D97" i="17" s="1"/>
  <c r="G96" i="17"/>
  <c r="D96" i="17" s="1"/>
  <c r="W77" i="17" s="1"/>
  <c r="G95" i="17"/>
  <c r="E95" i="17" s="1"/>
  <c r="D95" i="17"/>
  <c r="G94" i="17"/>
  <c r="E94" i="17" s="1"/>
  <c r="G93" i="17"/>
  <c r="D93" i="17" s="1"/>
  <c r="G92" i="17"/>
  <c r="E92" i="17" s="1"/>
  <c r="G91" i="17"/>
  <c r="D91" i="17" s="1"/>
  <c r="G90" i="17"/>
  <c r="E90" i="17" s="1"/>
  <c r="M89" i="17"/>
  <c r="K89" i="17"/>
  <c r="J89" i="17"/>
  <c r="I89" i="17"/>
  <c r="G88" i="17"/>
  <c r="D88" i="17" s="1"/>
  <c r="G87" i="17"/>
  <c r="E87" i="17" s="1"/>
  <c r="G86" i="17"/>
  <c r="E86" i="17" s="1"/>
  <c r="G85" i="17"/>
  <c r="E85" i="17" s="1"/>
  <c r="M84" i="17"/>
  <c r="L84" i="17"/>
  <c r="K84" i="17"/>
  <c r="J84" i="17"/>
  <c r="I84" i="17"/>
  <c r="M82" i="17"/>
  <c r="L82" i="17"/>
  <c r="K82" i="17"/>
  <c r="J82" i="17"/>
  <c r="I82" i="17"/>
  <c r="E82" i="17"/>
  <c r="D82" i="17"/>
  <c r="G81" i="17"/>
  <c r="D81" i="17" s="1"/>
  <c r="G80" i="17"/>
  <c r="E80" i="17" s="1"/>
  <c r="D80" i="17"/>
  <c r="G79" i="17"/>
  <c r="E79" i="17" s="1"/>
  <c r="G78" i="17"/>
  <c r="E78" i="17" s="1"/>
  <c r="G76" i="17"/>
  <c r="D76" i="17" s="1"/>
  <c r="W50" i="17" s="1"/>
  <c r="G75" i="17"/>
  <c r="E75" i="17" s="1"/>
  <c r="G74" i="17"/>
  <c r="E74" i="17" s="1"/>
  <c r="G73" i="17"/>
  <c r="E73" i="17" s="1"/>
  <c r="M72" i="17"/>
  <c r="L72" i="17"/>
  <c r="K72" i="17"/>
  <c r="J72" i="17"/>
  <c r="I72" i="17"/>
  <c r="S65" i="17"/>
  <c r="R65" i="17"/>
  <c r="Q65" i="17"/>
  <c r="P65" i="17"/>
  <c r="O65" i="17"/>
  <c r="N65" i="17"/>
  <c r="M61" i="17"/>
  <c r="L61" i="17"/>
  <c r="K61" i="17"/>
  <c r="J61" i="17"/>
  <c r="I61" i="17"/>
  <c r="E61" i="17"/>
  <c r="D61" i="17"/>
  <c r="W3" i="17" s="1"/>
  <c r="G60" i="17"/>
  <c r="E60" i="17" s="1"/>
  <c r="G58" i="17"/>
  <c r="G57" i="17"/>
  <c r="G56" i="17"/>
  <c r="W55" i="17"/>
  <c r="M55" i="17"/>
  <c r="L55" i="17"/>
  <c r="L65" i="17" s="1"/>
  <c r="K55" i="17"/>
  <c r="K65" i="17" s="1"/>
  <c r="J55" i="17"/>
  <c r="J65" i="17" s="1"/>
  <c r="I55" i="17"/>
  <c r="I65" i="17" s="1"/>
  <c r="W12" i="17"/>
  <c r="S28" i="17"/>
  <c r="R28" i="17"/>
  <c r="Q28" i="17"/>
  <c r="P28" i="17"/>
  <c r="O28" i="17"/>
  <c r="J28" i="17"/>
  <c r="G27" i="17"/>
  <c r="W26" i="17"/>
  <c r="M26" i="17"/>
  <c r="M28" i="17" s="1"/>
  <c r="L26" i="17"/>
  <c r="L28" i="17" s="1"/>
  <c r="K26" i="17"/>
  <c r="K28" i="17" s="1"/>
  <c r="I26" i="17"/>
  <c r="I28" i="17" s="1"/>
  <c r="S25" i="17"/>
  <c r="R25" i="17"/>
  <c r="Q25" i="17"/>
  <c r="P25" i="17"/>
  <c r="O25" i="17"/>
  <c r="G22" i="17"/>
  <c r="E22" i="17" s="1"/>
  <c r="G21" i="17"/>
  <c r="E21" i="17" s="1"/>
  <c r="G20" i="17"/>
  <c r="E20" i="17" s="1"/>
  <c r="M19" i="17"/>
  <c r="L19" i="17"/>
  <c r="K19" i="17"/>
  <c r="J19" i="17"/>
  <c r="I19" i="17"/>
  <c r="G18" i="17"/>
  <c r="E18" i="17" s="1"/>
  <c r="G17" i="17"/>
  <c r="D17" i="17" s="1"/>
  <c r="G16" i="17"/>
  <c r="D16" i="17" s="1"/>
  <c r="G15" i="17"/>
  <c r="D15" i="17" s="1"/>
  <c r="W73" i="17" s="1"/>
  <c r="M14" i="17"/>
  <c r="L14" i="17"/>
  <c r="K14" i="17"/>
  <c r="J14" i="17"/>
  <c r="I14" i="17"/>
  <c r="G13" i="17"/>
  <c r="D13" i="17" s="1"/>
  <c r="G12" i="17"/>
  <c r="E12" i="17" s="1"/>
  <c r="G11" i="17"/>
  <c r="E11" i="17" s="1"/>
  <c r="G10" i="17"/>
  <c r="D10" i="17" s="1"/>
  <c r="G9" i="17"/>
  <c r="D9" i="17" s="1"/>
  <c r="M8" i="17"/>
  <c r="L8" i="17"/>
  <c r="K8" i="17"/>
  <c r="J8" i="17"/>
  <c r="I8" i="17"/>
  <c r="W83" i="16"/>
  <c r="G83" i="16"/>
  <c r="E83" i="16" s="1"/>
  <c r="W82" i="16"/>
  <c r="G82" i="16"/>
  <c r="E82" i="16" s="1"/>
  <c r="G81" i="16"/>
  <c r="E81" i="16" s="1"/>
  <c r="W80" i="16"/>
  <c r="G80" i="16"/>
  <c r="E80" i="16" s="1"/>
  <c r="M79" i="16"/>
  <c r="L79" i="16"/>
  <c r="K79" i="16"/>
  <c r="J79" i="16"/>
  <c r="I79" i="16"/>
  <c r="W62" i="16"/>
  <c r="G62" i="16"/>
  <c r="W61" i="16"/>
  <c r="G61" i="16"/>
  <c r="G60" i="16"/>
  <c r="D60" i="16" s="1"/>
  <c r="E60" i="16"/>
  <c r="G59" i="16"/>
  <c r="W58" i="16"/>
  <c r="G57" i="16"/>
  <c r="G56" i="16"/>
  <c r="G55" i="16"/>
  <c r="G53" i="16"/>
  <c r="W52" i="16"/>
  <c r="G94" i="16"/>
  <c r="S92" i="16"/>
  <c r="R92" i="16"/>
  <c r="Q92" i="16"/>
  <c r="P92" i="16"/>
  <c r="O92" i="16"/>
  <c r="H92" i="16"/>
  <c r="M88" i="16"/>
  <c r="L88" i="16"/>
  <c r="K88" i="16"/>
  <c r="J88" i="16"/>
  <c r="I88" i="16"/>
  <c r="E88" i="16"/>
  <c r="D88" i="16"/>
  <c r="G86" i="16"/>
  <c r="E86" i="16" s="1"/>
  <c r="M85" i="16"/>
  <c r="M92" i="16" s="1"/>
  <c r="L85" i="16"/>
  <c r="L92" i="16" s="1"/>
  <c r="K85" i="16"/>
  <c r="J85" i="16"/>
  <c r="J92" i="16" s="1"/>
  <c r="I85" i="16"/>
  <c r="I92" i="16" s="1"/>
  <c r="K92" i="16"/>
  <c r="G77" i="16"/>
  <c r="G76" i="16"/>
  <c r="G75" i="16"/>
  <c r="G74" i="16"/>
  <c r="G73" i="16"/>
  <c r="G72" i="16"/>
  <c r="G71" i="16"/>
  <c r="W70" i="16"/>
  <c r="S69" i="16"/>
  <c r="R69" i="16"/>
  <c r="Q69" i="16"/>
  <c r="P69" i="16"/>
  <c r="O69" i="16"/>
  <c r="H69" i="16"/>
  <c r="M68" i="16"/>
  <c r="L68" i="16"/>
  <c r="K68" i="16"/>
  <c r="J68" i="16"/>
  <c r="I68" i="16"/>
  <c r="E68" i="16"/>
  <c r="D68" i="16"/>
  <c r="G67" i="16"/>
  <c r="D67" i="16" s="1"/>
  <c r="E67" i="16"/>
  <c r="G66" i="16"/>
  <c r="E66" i="16"/>
  <c r="G65" i="16"/>
  <c r="D65" i="16" s="1"/>
  <c r="W64" i="16"/>
  <c r="G64" i="16"/>
  <c r="M63" i="16"/>
  <c r="L63" i="16"/>
  <c r="K63" i="16"/>
  <c r="J63" i="16"/>
  <c r="I63" i="16"/>
  <c r="E63" i="16"/>
  <c r="M39" i="16"/>
  <c r="L39" i="16"/>
  <c r="K39" i="16"/>
  <c r="J39" i="16"/>
  <c r="I39" i="16"/>
  <c r="E39" i="16"/>
  <c r="D39" i="16"/>
  <c r="W76" i="16" s="1"/>
  <c r="G38" i="16"/>
  <c r="E38" i="16" s="1"/>
  <c r="D38" i="16"/>
  <c r="G37" i="16"/>
  <c r="E37" i="16" s="1"/>
  <c r="W36" i="16"/>
  <c r="G36" i="16"/>
  <c r="E36" i="16" s="1"/>
  <c r="G35" i="16"/>
  <c r="D35" i="16" s="1"/>
  <c r="W26" i="16" s="1"/>
  <c r="E35" i="16"/>
  <c r="G34" i="16"/>
  <c r="E34" i="16" s="1"/>
  <c r="G33" i="16"/>
  <c r="D33" i="16" s="1"/>
  <c r="W17" i="16" s="1"/>
  <c r="E33" i="16"/>
  <c r="W32" i="16"/>
  <c r="G32" i="16"/>
  <c r="D32" i="16" s="1"/>
  <c r="W21" i="16" s="1"/>
  <c r="E32" i="16"/>
  <c r="M31" i="16"/>
  <c r="L31" i="16"/>
  <c r="K31" i="16"/>
  <c r="J31" i="16"/>
  <c r="I31" i="16"/>
  <c r="S26" i="16"/>
  <c r="R26" i="16"/>
  <c r="Q26" i="16"/>
  <c r="P26" i="16"/>
  <c r="O26" i="16"/>
  <c r="I26" i="16"/>
  <c r="H26" i="16"/>
  <c r="W25" i="16"/>
  <c r="G25" i="16"/>
  <c r="D25" i="16" s="1"/>
  <c r="W37" i="16" s="1"/>
  <c r="E25" i="16"/>
  <c r="M24" i="16"/>
  <c r="M26" i="16" s="1"/>
  <c r="L24" i="16"/>
  <c r="L26" i="16" s="1"/>
  <c r="K24" i="16"/>
  <c r="K26" i="16" s="1"/>
  <c r="J24" i="16"/>
  <c r="J26" i="16" s="1"/>
  <c r="I24" i="16"/>
  <c r="W23" i="16"/>
  <c r="S23" i="16"/>
  <c r="R23" i="16"/>
  <c r="Q23" i="16"/>
  <c r="P23" i="16"/>
  <c r="O23" i="16"/>
  <c r="G21" i="16"/>
  <c r="G20" i="16"/>
  <c r="M19" i="16"/>
  <c r="L19" i="16"/>
  <c r="K19" i="16"/>
  <c r="J19" i="16"/>
  <c r="I19" i="16"/>
  <c r="W18" i="16"/>
  <c r="G18" i="16"/>
  <c r="G17" i="16"/>
  <c r="G16" i="16"/>
  <c r="M14" i="16"/>
  <c r="L14" i="16"/>
  <c r="K14" i="16"/>
  <c r="J14" i="16"/>
  <c r="I14" i="16"/>
  <c r="G13" i="16"/>
  <c r="E13" i="16" s="1"/>
  <c r="G12" i="16"/>
  <c r="D12" i="16" s="1"/>
  <c r="G11" i="16"/>
  <c r="G10" i="16"/>
  <c r="D10" i="16" s="1"/>
  <c r="G9" i="16"/>
  <c r="E9" i="16"/>
  <c r="D9" i="16"/>
  <c r="M8" i="16"/>
  <c r="L8" i="16"/>
  <c r="K8" i="16"/>
  <c r="J8" i="16"/>
  <c r="J23" i="16" s="1"/>
  <c r="I8" i="16"/>
  <c r="W4" i="16"/>
  <c r="W3" i="16"/>
  <c r="W51" i="15"/>
  <c r="G51" i="15"/>
  <c r="E51" i="15"/>
  <c r="D51" i="15"/>
  <c r="G50" i="15"/>
  <c r="E50" i="15"/>
  <c r="D50" i="15"/>
  <c r="W49" i="15"/>
  <c r="G49" i="15"/>
  <c r="E49" i="15"/>
  <c r="D49" i="15"/>
  <c r="W50" i="15" s="1"/>
  <c r="W48" i="15"/>
  <c r="G48" i="15"/>
  <c r="E48" i="15"/>
  <c r="D48" i="15"/>
  <c r="G47" i="15"/>
  <c r="E47" i="15"/>
  <c r="D47" i="15"/>
  <c r="G46" i="15"/>
  <c r="E46" i="15" s="1"/>
  <c r="G45" i="15"/>
  <c r="D45" i="15" s="1"/>
  <c r="W58" i="15" s="1"/>
  <c r="E45" i="15"/>
  <c r="M44" i="15"/>
  <c r="L44" i="15"/>
  <c r="K44" i="15"/>
  <c r="J44" i="15"/>
  <c r="I44" i="15"/>
  <c r="G43" i="15"/>
  <c r="E43" i="15"/>
  <c r="D43" i="15"/>
  <c r="G42" i="15"/>
  <c r="E42" i="15" s="1"/>
  <c r="G41" i="15"/>
  <c r="D41" i="15" s="1"/>
  <c r="E41" i="15"/>
  <c r="W40" i="15"/>
  <c r="K40" i="15"/>
  <c r="J40" i="15"/>
  <c r="I40" i="15"/>
  <c r="G13" i="15"/>
  <c r="G12" i="15"/>
  <c r="W11" i="15"/>
  <c r="G11" i="15"/>
  <c r="W10" i="15"/>
  <c r="G10" i="15"/>
  <c r="G9" i="15"/>
  <c r="M8" i="15"/>
  <c r="L8" i="15"/>
  <c r="K8" i="15"/>
  <c r="J8" i="15"/>
  <c r="I8" i="15"/>
  <c r="H83" i="15"/>
  <c r="G83" i="15"/>
  <c r="M78" i="15"/>
  <c r="L78" i="15"/>
  <c r="K78" i="15"/>
  <c r="J78" i="15"/>
  <c r="I78" i="15"/>
  <c r="E78" i="15"/>
  <c r="D78" i="15"/>
  <c r="G77" i="15"/>
  <c r="G76" i="15"/>
  <c r="W75" i="15"/>
  <c r="G75" i="15"/>
  <c r="M74" i="15"/>
  <c r="L74" i="15"/>
  <c r="L81" i="15" s="1"/>
  <c r="K74" i="15"/>
  <c r="J74" i="15"/>
  <c r="I74" i="15"/>
  <c r="W69" i="15"/>
  <c r="G69" i="15"/>
  <c r="E69" i="15"/>
  <c r="D69" i="15"/>
  <c r="W68" i="15"/>
  <c r="G68" i="15"/>
  <c r="E68" i="15"/>
  <c r="D68" i="15"/>
  <c r="G67" i="15"/>
  <c r="E67" i="15" s="1"/>
  <c r="W66" i="15"/>
  <c r="G66" i="15"/>
  <c r="E66" i="15" s="1"/>
  <c r="G65" i="15"/>
  <c r="D65" i="15" s="1"/>
  <c r="E65" i="15"/>
  <c r="G64" i="15"/>
  <c r="E64" i="15"/>
  <c r="D64" i="15"/>
  <c r="W63" i="15" s="1"/>
  <c r="M63" i="15"/>
  <c r="L63" i="15"/>
  <c r="K63" i="15"/>
  <c r="J63" i="15"/>
  <c r="I63" i="15"/>
  <c r="G62" i="15"/>
  <c r="D62" i="15" s="1"/>
  <c r="E62" i="15"/>
  <c r="G61" i="15"/>
  <c r="E61" i="15"/>
  <c r="D61" i="15"/>
  <c r="G60" i="15"/>
  <c r="E60" i="15"/>
  <c r="D60" i="15"/>
  <c r="M59" i="15"/>
  <c r="M81" i="15" s="1"/>
  <c r="L59" i="15"/>
  <c r="K59" i="15"/>
  <c r="K81" i="15" s="1"/>
  <c r="J59" i="15"/>
  <c r="J81" i="15" s="1"/>
  <c r="I59" i="15"/>
  <c r="I81" i="15" s="1"/>
  <c r="S58" i="15"/>
  <c r="R58" i="15"/>
  <c r="Q58" i="15"/>
  <c r="P58" i="15"/>
  <c r="O58" i="15"/>
  <c r="L58" i="15"/>
  <c r="W54" i="15"/>
  <c r="M53" i="15"/>
  <c r="L53" i="15"/>
  <c r="K53" i="15"/>
  <c r="J53" i="15"/>
  <c r="I53" i="15"/>
  <c r="E53" i="15"/>
  <c r="D53" i="15"/>
  <c r="M52" i="15"/>
  <c r="L52" i="15"/>
  <c r="K52" i="15"/>
  <c r="J52" i="15"/>
  <c r="I52" i="15"/>
  <c r="W39" i="15"/>
  <c r="G39" i="15"/>
  <c r="E39" i="15"/>
  <c r="D39" i="15"/>
  <c r="W38" i="15"/>
  <c r="G38" i="15"/>
  <c r="E38" i="15"/>
  <c r="D38" i="15"/>
  <c r="G37" i="15"/>
  <c r="E37" i="15"/>
  <c r="D37" i="15"/>
  <c r="W36" i="15"/>
  <c r="G36" i="15"/>
  <c r="E36" i="15"/>
  <c r="D36" i="15"/>
  <c r="G35" i="15"/>
  <c r="E35" i="15" s="1"/>
  <c r="G34" i="15"/>
  <c r="D34" i="15" s="1"/>
  <c r="W21" i="15" s="1"/>
  <c r="E34" i="15"/>
  <c r="M33" i="15"/>
  <c r="L33" i="15"/>
  <c r="K33" i="15"/>
  <c r="J33" i="15"/>
  <c r="I33" i="15"/>
  <c r="G32" i="15"/>
  <c r="D32" i="15" s="1"/>
  <c r="E32" i="15"/>
  <c r="G31" i="15"/>
  <c r="E31" i="15"/>
  <c r="D31" i="15"/>
  <c r="G30" i="15"/>
  <c r="E30" i="15"/>
  <c r="D30" i="15"/>
  <c r="G29" i="15"/>
  <c r="E29" i="15"/>
  <c r="D29" i="15"/>
  <c r="W24" i="15" s="1"/>
  <c r="M28" i="15"/>
  <c r="M58" i="15" s="1"/>
  <c r="L28" i="15"/>
  <c r="K28" i="15"/>
  <c r="J28" i="15"/>
  <c r="I28" i="15"/>
  <c r="I58" i="15" s="1"/>
  <c r="W27" i="15"/>
  <c r="L27" i="15"/>
  <c r="K27" i="15"/>
  <c r="W26" i="15"/>
  <c r="G26" i="15"/>
  <c r="E26" i="15" s="1"/>
  <c r="M25" i="15"/>
  <c r="M27" i="15" s="1"/>
  <c r="L25" i="15"/>
  <c r="K25" i="15"/>
  <c r="J25" i="15"/>
  <c r="J27" i="15" s="1"/>
  <c r="I25" i="15"/>
  <c r="I27" i="15" s="1"/>
  <c r="G21" i="15"/>
  <c r="G20" i="15"/>
  <c r="M19" i="15"/>
  <c r="L19" i="15"/>
  <c r="K19" i="15"/>
  <c r="J19" i="15"/>
  <c r="I19" i="15"/>
  <c r="G18" i="15"/>
  <c r="G16" i="15"/>
  <c r="G15" i="15"/>
  <c r="M14" i="15"/>
  <c r="L14" i="15"/>
  <c r="L24" i="15" s="1"/>
  <c r="K14" i="15"/>
  <c r="K24" i="15" s="1"/>
  <c r="J14" i="15"/>
  <c r="I14" i="15"/>
  <c r="J24" i="15"/>
  <c r="W4" i="15"/>
  <c r="W3" i="15"/>
  <c r="G13" i="14"/>
  <c r="D13" i="14" s="1"/>
  <c r="E13" i="14"/>
  <c r="W12" i="14"/>
  <c r="G12" i="14"/>
  <c r="D12" i="14" s="1"/>
  <c r="E12" i="14"/>
  <c r="W11" i="14"/>
  <c r="G11" i="14"/>
  <c r="D11" i="14" s="1"/>
  <c r="W9" i="14" s="1"/>
  <c r="E11" i="14"/>
  <c r="G10" i="14"/>
  <c r="E10" i="14"/>
  <c r="D10" i="14"/>
  <c r="G9" i="14"/>
  <c r="E9" i="14"/>
  <c r="D9" i="14"/>
  <c r="M8" i="14"/>
  <c r="L8" i="14"/>
  <c r="K8" i="14"/>
  <c r="J8" i="14"/>
  <c r="I8" i="14"/>
  <c r="W80" i="14"/>
  <c r="W79" i="14"/>
  <c r="H76" i="14"/>
  <c r="W77" i="14"/>
  <c r="W74" i="14"/>
  <c r="J74" i="14"/>
  <c r="G73" i="14"/>
  <c r="M71" i="14"/>
  <c r="M74" i="14" s="1"/>
  <c r="L71" i="14"/>
  <c r="K71" i="14"/>
  <c r="J71" i="14"/>
  <c r="I71" i="14"/>
  <c r="I74" i="14" s="1"/>
  <c r="W70" i="14"/>
  <c r="G70" i="14"/>
  <c r="G69" i="14"/>
  <c r="G68" i="14"/>
  <c r="G67" i="14"/>
  <c r="G66" i="14"/>
  <c r="G65" i="14"/>
  <c r="G63" i="14"/>
  <c r="G62" i="14"/>
  <c r="G61" i="14"/>
  <c r="E61" i="14"/>
  <c r="D61" i="14"/>
  <c r="W60" i="14"/>
  <c r="G60" i="14"/>
  <c r="G59" i="14"/>
  <c r="W58" i="14"/>
  <c r="G58" i="14"/>
  <c r="W57" i="14"/>
  <c r="G57" i="14"/>
  <c r="G56" i="14"/>
  <c r="M55" i="14"/>
  <c r="L55" i="14"/>
  <c r="L74" i="14" s="1"/>
  <c r="K55" i="14"/>
  <c r="K74" i="14" s="1"/>
  <c r="J55" i="14"/>
  <c r="I55" i="14"/>
  <c r="W54" i="14"/>
  <c r="M54" i="14"/>
  <c r="I54" i="14"/>
  <c r="W53" i="14"/>
  <c r="M53" i="14"/>
  <c r="L53" i="14"/>
  <c r="K53" i="14"/>
  <c r="J53" i="14"/>
  <c r="I53" i="14"/>
  <c r="E53" i="14"/>
  <c r="D53" i="14"/>
  <c r="M52" i="14"/>
  <c r="L52" i="14"/>
  <c r="K52" i="14"/>
  <c r="J52" i="14"/>
  <c r="I52" i="14"/>
  <c r="E52" i="14"/>
  <c r="D52" i="14"/>
  <c r="W3" i="14" s="1"/>
  <c r="G51" i="14"/>
  <c r="W50" i="14"/>
  <c r="G50" i="14"/>
  <c r="G49" i="14"/>
  <c r="M48" i="14"/>
  <c r="L48" i="14"/>
  <c r="K48" i="14"/>
  <c r="J48" i="14"/>
  <c r="I48" i="14"/>
  <c r="G47" i="14"/>
  <c r="E47" i="14"/>
  <c r="D47" i="14"/>
  <c r="W27" i="14" s="1"/>
  <c r="G46" i="14"/>
  <c r="E46" i="14" s="1"/>
  <c r="D46" i="14"/>
  <c r="G45" i="14"/>
  <c r="G44" i="14"/>
  <c r="W43" i="14"/>
  <c r="G43" i="14"/>
  <c r="M42" i="14"/>
  <c r="L42" i="14"/>
  <c r="K42" i="14"/>
  <c r="J42" i="14"/>
  <c r="J54" i="14" s="1"/>
  <c r="I42" i="14"/>
  <c r="G41" i="14"/>
  <c r="M40" i="14"/>
  <c r="G39" i="14"/>
  <c r="G37" i="14"/>
  <c r="E37" i="14" s="1"/>
  <c r="D37" i="14"/>
  <c r="G36" i="14"/>
  <c r="G35" i="14"/>
  <c r="G34" i="14"/>
  <c r="W33" i="14"/>
  <c r="G33" i="14"/>
  <c r="G31" i="14"/>
  <c r="E31" i="14"/>
  <c r="D31" i="14"/>
  <c r="G30" i="14"/>
  <c r="E30" i="14" s="1"/>
  <c r="D30" i="14"/>
  <c r="G29" i="14"/>
  <c r="E29" i="14" s="1"/>
  <c r="G28" i="14"/>
  <c r="D28" i="14" s="1"/>
  <c r="W31" i="14" s="1"/>
  <c r="E28" i="14"/>
  <c r="M27" i="14"/>
  <c r="L27" i="14"/>
  <c r="L54" i="14" s="1"/>
  <c r="K27" i="14"/>
  <c r="K54" i="14" s="1"/>
  <c r="J27" i="14"/>
  <c r="I27" i="14"/>
  <c r="M26" i="14"/>
  <c r="L26" i="14"/>
  <c r="I26" i="14"/>
  <c r="G25" i="14"/>
  <c r="D25" i="14"/>
  <c r="W44" i="14" s="1"/>
  <c r="W24" i="14"/>
  <c r="M24" i="14"/>
  <c r="L24" i="14"/>
  <c r="K24" i="14"/>
  <c r="K26" i="14" s="1"/>
  <c r="J24" i="14"/>
  <c r="J26" i="14" s="1"/>
  <c r="I24" i="14"/>
  <c r="W23" i="14"/>
  <c r="G22" i="14"/>
  <c r="E22" i="14" s="1"/>
  <c r="G21" i="14"/>
  <c r="D21" i="14" s="1"/>
  <c r="W71" i="14" s="1"/>
  <c r="E21" i="14"/>
  <c r="G20" i="14"/>
  <c r="E20" i="14"/>
  <c r="D20" i="14"/>
  <c r="W19" i="14"/>
  <c r="M19" i="14"/>
  <c r="L19" i="14"/>
  <c r="K19" i="14"/>
  <c r="J19" i="14"/>
  <c r="I19" i="14"/>
  <c r="G18" i="14"/>
  <c r="G17" i="14"/>
  <c r="G16" i="14"/>
  <c r="G15" i="14"/>
  <c r="M14" i="14"/>
  <c r="L14" i="14"/>
  <c r="K14" i="14"/>
  <c r="J14" i="14"/>
  <c r="I14" i="14"/>
  <c r="M23" i="14"/>
  <c r="L23" i="14"/>
  <c r="K23" i="14"/>
  <c r="J23" i="14"/>
  <c r="I23" i="14"/>
  <c r="W4" i="14"/>
  <c r="G52" i="13"/>
  <c r="G51" i="13"/>
  <c r="W50" i="13"/>
  <c r="G50" i="13"/>
  <c r="G49" i="13"/>
  <c r="G48" i="13"/>
  <c r="G32" i="13"/>
  <c r="G31" i="13"/>
  <c r="G13" i="13"/>
  <c r="E13" i="13"/>
  <c r="D13" i="13"/>
  <c r="G12" i="13"/>
  <c r="E12" i="13" s="1"/>
  <c r="W11" i="13"/>
  <c r="G11" i="13"/>
  <c r="G10" i="13"/>
  <c r="E10" i="13"/>
  <c r="D10" i="13"/>
  <c r="W9" i="13"/>
  <c r="G9" i="13"/>
  <c r="E9" i="13"/>
  <c r="D9" i="13"/>
  <c r="M8" i="13"/>
  <c r="M26" i="13" s="1"/>
  <c r="L8" i="13"/>
  <c r="K8" i="13"/>
  <c r="J8" i="13"/>
  <c r="J26" i="13" s="1"/>
  <c r="I8" i="13"/>
  <c r="I26" i="13" s="1"/>
  <c r="H100" i="13"/>
  <c r="G96" i="13"/>
  <c r="E96" i="13"/>
  <c r="D96" i="13"/>
  <c r="G95" i="13"/>
  <c r="E95" i="13"/>
  <c r="D95" i="13"/>
  <c r="G94" i="13"/>
  <c r="E94" i="13" s="1"/>
  <c r="G93" i="13"/>
  <c r="D93" i="13" s="1"/>
  <c r="E93" i="13"/>
  <c r="G92" i="13"/>
  <c r="E92" i="13"/>
  <c r="D92" i="13"/>
  <c r="W79" i="13" s="1"/>
  <c r="G91" i="13"/>
  <c r="G90" i="13"/>
  <c r="E90" i="13"/>
  <c r="D90" i="13"/>
  <c r="G89" i="13"/>
  <c r="E89" i="13"/>
  <c r="D89" i="13"/>
  <c r="G88" i="13"/>
  <c r="E88" i="13" s="1"/>
  <c r="G87" i="13"/>
  <c r="D87" i="13" s="1"/>
  <c r="E87" i="13"/>
  <c r="G86" i="13"/>
  <c r="E86" i="13"/>
  <c r="D86" i="13"/>
  <c r="G85" i="13"/>
  <c r="E85" i="13"/>
  <c r="D85" i="13"/>
  <c r="W78" i="13" s="1"/>
  <c r="G84" i="13"/>
  <c r="E84" i="13" s="1"/>
  <c r="G83" i="13"/>
  <c r="D83" i="13" s="1"/>
  <c r="E83" i="13"/>
  <c r="G82" i="13"/>
  <c r="E82" i="13"/>
  <c r="D82" i="13"/>
  <c r="G81" i="13"/>
  <c r="E81" i="13"/>
  <c r="D81" i="13"/>
  <c r="M80" i="13"/>
  <c r="L80" i="13"/>
  <c r="K80" i="13"/>
  <c r="J80" i="13"/>
  <c r="I80" i="13"/>
  <c r="H79" i="13"/>
  <c r="G79" i="13"/>
  <c r="H78" i="13"/>
  <c r="G78" i="13"/>
  <c r="H77" i="13"/>
  <c r="E77" i="13" s="1"/>
  <c r="G77" i="13"/>
  <c r="M76" i="13"/>
  <c r="L76" i="13"/>
  <c r="K76" i="13"/>
  <c r="J76" i="13"/>
  <c r="J98" i="13" s="1"/>
  <c r="I76" i="13"/>
  <c r="W75" i="13"/>
  <c r="M75" i="13"/>
  <c r="L75" i="13"/>
  <c r="K75" i="13"/>
  <c r="J75" i="13"/>
  <c r="I75" i="13"/>
  <c r="E75" i="13"/>
  <c r="D75" i="13"/>
  <c r="G71" i="13"/>
  <c r="E71" i="13"/>
  <c r="D71" i="13"/>
  <c r="G70" i="13"/>
  <c r="E70" i="13"/>
  <c r="D70" i="13"/>
  <c r="G69" i="13"/>
  <c r="E69" i="13"/>
  <c r="D69" i="13"/>
  <c r="G68" i="13"/>
  <c r="E68" i="13" s="1"/>
  <c r="G67" i="13"/>
  <c r="D67" i="13" s="1"/>
  <c r="W70" i="13" s="1"/>
  <c r="E67" i="13"/>
  <c r="M66" i="13"/>
  <c r="L66" i="13"/>
  <c r="K66" i="13"/>
  <c r="J66" i="13"/>
  <c r="I66" i="13"/>
  <c r="W65" i="13"/>
  <c r="G65" i="13"/>
  <c r="E65" i="13" s="1"/>
  <c r="G64" i="13"/>
  <c r="D64" i="13" s="1"/>
  <c r="E64" i="13"/>
  <c r="M63" i="13"/>
  <c r="M98" i="13" s="1"/>
  <c r="L63" i="13"/>
  <c r="L98" i="13" s="1"/>
  <c r="K63" i="13"/>
  <c r="K98" i="13" s="1"/>
  <c r="J63" i="13"/>
  <c r="I63" i="13"/>
  <c r="I98" i="13" s="1"/>
  <c r="M62" i="13"/>
  <c r="L62" i="13"/>
  <c r="M59" i="13"/>
  <c r="L59" i="13"/>
  <c r="K59" i="13"/>
  <c r="J59" i="13"/>
  <c r="I59" i="13"/>
  <c r="E59" i="13"/>
  <c r="D59" i="13"/>
  <c r="W3" i="13" s="1"/>
  <c r="G58" i="13"/>
  <c r="E58" i="13"/>
  <c r="D58" i="13"/>
  <c r="W80" i="13" s="1"/>
  <c r="G56" i="13"/>
  <c r="W55" i="13"/>
  <c r="G55" i="13"/>
  <c r="G54" i="13"/>
  <c r="M53" i="13"/>
  <c r="L53" i="13"/>
  <c r="K53" i="13"/>
  <c r="J53" i="13"/>
  <c r="I53" i="13"/>
  <c r="W46" i="13"/>
  <c r="G46" i="13"/>
  <c r="G45" i="13"/>
  <c r="G44" i="13"/>
  <c r="G41" i="13"/>
  <c r="D41" i="13" s="1"/>
  <c r="E41" i="13"/>
  <c r="G40" i="13"/>
  <c r="E40" i="13"/>
  <c r="D40" i="13"/>
  <c r="G39" i="13"/>
  <c r="E39" i="13"/>
  <c r="D39" i="13"/>
  <c r="W27" i="13" s="1"/>
  <c r="G38" i="13"/>
  <c r="E38" i="13" s="1"/>
  <c r="G37" i="13"/>
  <c r="D37" i="13" s="1"/>
  <c r="E37" i="13"/>
  <c r="G36" i="13"/>
  <c r="E36" i="13"/>
  <c r="D36" i="13"/>
  <c r="W21" i="13" s="1"/>
  <c r="M35" i="13"/>
  <c r="L35" i="13"/>
  <c r="K35" i="13"/>
  <c r="J35" i="13"/>
  <c r="J62" i="13" s="1"/>
  <c r="I35" i="13"/>
  <c r="G34" i="13"/>
  <c r="G33" i="13"/>
  <c r="W34" i="13"/>
  <c r="K62" i="13"/>
  <c r="I62" i="13"/>
  <c r="J29" i="13"/>
  <c r="W28" i="13"/>
  <c r="G28" i="13"/>
  <c r="M27" i="13"/>
  <c r="M29" i="13" s="1"/>
  <c r="L27" i="13"/>
  <c r="L29" i="13" s="1"/>
  <c r="K27" i="13"/>
  <c r="K29" i="13" s="1"/>
  <c r="I27" i="13"/>
  <c r="I29" i="13" s="1"/>
  <c r="K26" i="13"/>
  <c r="G25" i="13"/>
  <c r="G24" i="13"/>
  <c r="M23" i="13"/>
  <c r="G22" i="13"/>
  <c r="E22" i="13"/>
  <c r="D22" i="13"/>
  <c r="G21" i="13"/>
  <c r="E21" i="13"/>
  <c r="D21" i="13"/>
  <c r="W4" i="13" s="1"/>
  <c r="W20" i="13"/>
  <c r="G20" i="13"/>
  <c r="E20" i="13"/>
  <c r="D20" i="13"/>
  <c r="M19" i="13"/>
  <c r="L19" i="13"/>
  <c r="K19" i="13"/>
  <c r="J19" i="13"/>
  <c r="I19" i="13"/>
  <c r="G18" i="13"/>
  <c r="G16" i="13"/>
  <c r="G15" i="13"/>
  <c r="M14" i="13"/>
  <c r="L14" i="13"/>
  <c r="K14" i="13"/>
  <c r="J14" i="13"/>
  <c r="I14" i="13"/>
  <c r="L26" i="13"/>
  <c r="G51" i="12"/>
  <c r="G50" i="12"/>
  <c r="W46" i="12"/>
  <c r="G46" i="12"/>
  <c r="G45" i="12"/>
  <c r="G44" i="12"/>
  <c r="G13" i="12"/>
  <c r="E13" i="12"/>
  <c r="D13" i="12"/>
  <c r="W12" i="12"/>
  <c r="G12" i="12"/>
  <c r="E12" i="12"/>
  <c r="D12" i="12"/>
  <c r="W11" i="12"/>
  <c r="G11" i="12"/>
  <c r="E11" i="12"/>
  <c r="D11" i="12"/>
  <c r="G10" i="12"/>
  <c r="E10" i="12" s="1"/>
  <c r="G9" i="12"/>
  <c r="D9" i="12" s="1"/>
  <c r="E9" i="12"/>
  <c r="M8" i="12"/>
  <c r="L8" i="12"/>
  <c r="K8" i="12"/>
  <c r="J8" i="12"/>
  <c r="I8" i="12"/>
  <c r="H85" i="12"/>
  <c r="M83" i="12"/>
  <c r="I83" i="12"/>
  <c r="G80" i="12"/>
  <c r="G79" i="12"/>
  <c r="M77" i="12"/>
  <c r="L77" i="12"/>
  <c r="L83" i="12" s="1"/>
  <c r="K77" i="12"/>
  <c r="J77" i="12"/>
  <c r="I77" i="12"/>
  <c r="E77" i="12"/>
  <c r="D77" i="12"/>
  <c r="E76" i="12"/>
  <c r="D76" i="12"/>
  <c r="M75" i="12"/>
  <c r="L75" i="12"/>
  <c r="K75" i="12"/>
  <c r="K83" i="12" s="1"/>
  <c r="J75" i="12"/>
  <c r="I75" i="12"/>
  <c r="W74" i="12"/>
  <c r="G74" i="12"/>
  <c r="E74" i="12" s="1"/>
  <c r="G73" i="12"/>
  <c r="E73" i="12"/>
  <c r="D73" i="12"/>
  <c r="W72" i="12"/>
  <c r="G72" i="12"/>
  <c r="E72" i="12"/>
  <c r="D72" i="12"/>
  <c r="G71" i="12"/>
  <c r="E71" i="12" s="1"/>
  <c r="D71" i="12"/>
  <c r="G70" i="12"/>
  <c r="E70" i="12" s="1"/>
  <c r="G69" i="12"/>
  <c r="E69" i="12" s="1"/>
  <c r="M68" i="12"/>
  <c r="L68" i="12"/>
  <c r="K68" i="12"/>
  <c r="J68" i="12"/>
  <c r="I68" i="12"/>
  <c r="G67" i="12"/>
  <c r="E67" i="12" s="1"/>
  <c r="D67" i="12"/>
  <c r="W66" i="12"/>
  <c r="G66" i="12"/>
  <c r="E66" i="12" s="1"/>
  <c r="D66" i="12"/>
  <c r="W55" i="12" s="1"/>
  <c r="G65" i="12"/>
  <c r="E65" i="12" s="1"/>
  <c r="G64" i="12"/>
  <c r="M63" i="12"/>
  <c r="L63" i="12"/>
  <c r="K63" i="12"/>
  <c r="J63" i="12"/>
  <c r="J83" i="12" s="1"/>
  <c r="I63" i="12"/>
  <c r="W60" i="12"/>
  <c r="M60" i="12"/>
  <c r="L60" i="12"/>
  <c r="K60" i="12"/>
  <c r="J60" i="12"/>
  <c r="I60" i="12"/>
  <c r="E60" i="12"/>
  <c r="D60" i="12"/>
  <c r="G59" i="12"/>
  <c r="E59" i="12" s="1"/>
  <c r="G58" i="12"/>
  <c r="E58" i="12"/>
  <c r="G57" i="12"/>
  <c r="E57" i="12" s="1"/>
  <c r="D57" i="12"/>
  <c r="G56" i="12"/>
  <c r="M55" i="12"/>
  <c r="L55" i="12"/>
  <c r="K55" i="12"/>
  <c r="J55" i="12"/>
  <c r="I55" i="12"/>
  <c r="E55" i="12"/>
  <c r="G54" i="12"/>
  <c r="G53" i="12"/>
  <c r="G52" i="12"/>
  <c r="W61" i="12"/>
  <c r="J62" i="12"/>
  <c r="M41" i="12"/>
  <c r="M62" i="12" s="1"/>
  <c r="L41" i="12"/>
  <c r="K41" i="12"/>
  <c r="J41" i="12"/>
  <c r="I41" i="12"/>
  <c r="I62" i="12" s="1"/>
  <c r="E41" i="12"/>
  <c r="D41" i="12"/>
  <c r="G40" i="12"/>
  <c r="E40" i="12" s="1"/>
  <c r="G39" i="12"/>
  <c r="E39" i="12"/>
  <c r="D39" i="12"/>
  <c r="G38" i="12"/>
  <c r="E38" i="12" s="1"/>
  <c r="D38" i="12"/>
  <c r="W54" i="12" s="1"/>
  <c r="G37" i="12"/>
  <c r="E37" i="12" s="1"/>
  <c r="G36" i="12"/>
  <c r="E36" i="12" s="1"/>
  <c r="G35" i="12"/>
  <c r="E35" i="12"/>
  <c r="D35" i="12"/>
  <c r="G34" i="12"/>
  <c r="E34" i="12" s="1"/>
  <c r="D34" i="12"/>
  <c r="W20" i="12" s="1"/>
  <c r="G33" i="12"/>
  <c r="E33" i="12" s="1"/>
  <c r="G32" i="12"/>
  <c r="E32" i="12" s="1"/>
  <c r="M31" i="12"/>
  <c r="L31" i="12"/>
  <c r="L62" i="12" s="1"/>
  <c r="K31" i="12"/>
  <c r="K62" i="12" s="1"/>
  <c r="J31" i="12"/>
  <c r="I31" i="12"/>
  <c r="G30" i="12"/>
  <c r="G28" i="12"/>
  <c r="W26" i="12"/>
  <c r="M26" i="12"/>
  <c r="L26" i="12"/>
  <c r="J26" i="12"/>
  <c r="I26" i="12"/>
  <c r="G25" i="12"/>
  <c r="E25" i="12" s="1"/>
  <c r="D25" i="12"/>
  <c r="W40" i="12" s="1"/>
  <c r="M24" i="12"/>
  <c r="L24" i="12"/>
  <c r="K24" i="12"/>
  <c r="K26" i="12" s="1"/>
  <c r="I24" i="12"/>
  <c r="G22" i="12"/>
  <c r="E22" i="12" s="1"/>
  <c r="G21" i="12"/>
  <c r="E21" i="12" s="1"/>
  <c r="G20" i="12"/>
  <c r="E20" i="12" s="1"/>
  <c r="M19" i="12"/>
  <c r="L19" i="12"/>
  <c r="K19" i="12"/>
  <c r="J19" i="12"/>
  <c r="I19" i="12"/>
  <c r="G18" i="12"/>
  <c r="E18" i="12" s="1"/>
  <c r="G17" i="12"/>
  <c r="E17" i="12"/>
  <c r="D17" i="12"/>
  <c r="G16" i="12"/>
  <c r="E16" i="12"/>
  <c r="D16" i="12"/>
  <c r="G15" i="12"/>
  <c r="E15" i="12" s="1"/>
  <c r="M14" i="12"/>
  <c r="L14" i="12"/>
  <c r="K14" i="12"/>
  <c r="J14" i="12"/>
  <c r="I14" i="12"/>
  <c r="M23" i="12"/>
  <c r="L23" i="12"/>
  <c r="J23" i="12"/>
  <c r="I23" i="12"/>
  <c r="W3" i="12"/>
  <c r="D22" i="17" l="1"/>
  <c r="W72" i="17" s="1"/>
  <c r="E13" i="17"/>
  <c r="E16" i="17"/>
  <c r="E96" i="17"/>
  <c r="D99" i="17"/>
  <c r="K23" i="16"/>
  <c r="J69" i="16"/>
  <c r="L23" i="16"/>
  <c r="E12" i="16"/>
  <c r="K69" i="16"/>
  <c r="K94" i="16" s="1"/>
  <c r="D36" i="16"/>
  <c r="D37" i="16"/>
  <c r="W63" i="16" s="1"/>
  <c r="I69" i="16"/>
  <c r="M69" i="16"/>
  <c r="O94" i="16"/>
  <c r="S94" i="16"/>
  <c r="W54" i="16"/>
  <c r="D82" i="16"/>
  <c r="D83" i="16"/>
  <c r="I23" i="16"/>
  <c r="M23" i="16"/>
  <c r="E10" i="16"/>
  <c r="L69" i="16"/>
  <c r="E65" i="16"/>
  <c r="D75" i="17"/>
  <c r="W51" i="17" s="1"/>
  <c r="E88" i="17"/>
  <c r="E69" i="19"/>
  <c r="D33" i="19"/>
  <c r="E45" i="19"/>
  <c r="D48" i="19"/>
  <c r="W56" i="19" s="1"/>
  <c r="D46" i="19"/>
  <c r="D76" i="19"/>
  <c r="I26" i="19"/>
  <c r="M26" i="19"/>
  <c r="K81" i="19"/>
  <c r="L81" i="19"/>
  <c r="D13" i="19"/>
  <c r="I81" i="19"/>
  <c r="M81" i="19"/>
  <c r="D51" i="19"/>
  <c r="E68" i="19"/>
  <c r="E49" i="19"/>
  <c r="D50" i="19"/>
  <c r="I59" i="19"/>
  <c r="K59" i="19"/>
  <c r="J26" i="19"/>
  <c r="J83" i="19" s="1"/>
  <c r="E16" i="19"/>
  <c r="L59" i="19"/>
  <c r="D10" i="19"/>
  <c r="D75" i="19"/>
  <c r="K26" i="19"/>
  <c r="L26" i="19"/>
  <c r="E73" i="19"/>
  <c r="E31" i="19"/>
  <c r="D32" i="19"/>
  <c r="D12" i="19"/>
  <c r="D16" i="19"/>
  <c r="D9" i="19"/>
  <c r="D71" i="19"/>
  <c r="D74" i="19"/>
  <c r="D31" i="18"/>
  <c r="H84" i="18"/>
  <c r="D30" i="18"/>
  <c r="I84" i="18"/>
  <c r="J84" i="18"/>
  <c r="K84" i="18"/>
  <c r="W6" i="18"/>
  <c r="M84" i="18"/>
  <c r="L84" i="18"/>
  <c r="D13" i="18"/>
  <c r="D21" i="18"/>
  <c r="W65" i="18" s="1"/>
  <c r="D22" i="18"/>
  <c r="D39" i="18"/>
  <c r="W64" i="18" s="1"/>
  <c r="D40" i="18"/>
  <c r="D44" i="18"/>
  <c r="D71" i="18"/>
  <c r="D72" i="18"/>
  <c r="D73" i="18"/>
  <c r="J25" i="17"/>
  <c r="E9" i="17"/>
  <c r="D12" i="17"/>
  <c r="E93" i="17"/>
  <c r="M65" i="17"/>
  <c r="E15" i="17"/>
  <c r="D74" i="17"/>
  <c r="D79" i="17"/>
  <c r="D87" i="17"/>
  <c r="D100" i="17"/>
  <c r="L101" i="17"/>
  <c r="E91" i="17"/>
  <c r="K25" i="17"/>
  <c r="P103" i="17"/>
  <c r="I101" i="17"/>
  <c r="M101" i="17"/>
  <c r="L25" i="17"/>
  <c r="E10" i="17"/>
  <c r="E17" i="17"/>
  <c r="J101" i="17"/>
  <c r="J103" i="17" s="1"/>
  <c r="D73" i="17"/>
  <c r="D78" i="17"/>
  <c r="W58" i="17" s="1"/>
  <c r="D86" i="17"/>
  <c r="D92" i="17"/>
  <c r="E97" i="17"/>
  <c r="I25" i="17"/>
  <c r="M25" i="17"/>
  <c r="K101" i="17"/>
  <c r="E76" i="17"/>
  <c r="E81" i="17"/>
  <c r="R103" i="17"/>
  <c r="Q103" i="17"/>
  <c r="W20" i="17"/>
  <c r="O103" i="17"/>
  <c r="S103" i="17"/>
  <c r="D11" i="17"/>
  <c r="W9" i="17" s="1"/>
  <c r="D18" i="17"/>
  <c r="W42" i="17" s="1"/>
  <c r="D20" i="17"/>
  <c r="D21" i="17"/>
  <c r="W4" i="17" s="1"/>
  <c r="W23" i="17"/>
  <c r="W28" i="17"/>
  <c r="W63" i="17"/>
  <c r="D60" i="17"/>
  <c r="W79" i="17" s="1"/>
  <c r="D85" i="17"/>
  <c r="W74" i="17" s="1"/>
  <c r="D90" i="17"/>
  <c r="W6" i="17" s="1"/>
  <c r="D94" i="17"/>
  <c r="D98" i="17"/>
  <c r="W78" i="17" s="1"/>
  <c r="D80" i="16"/>
  <c r="W66" i="16" s="1"/>
  <c r="D81" i="16"/>
  <c r="W6" i="16" s="1"/>
  <c r="H94" i="16"/>
  <c r="R94" i="16"/>
  <c r="P94" i="16"/>
  <c r="L94" i="16"/>
  <c r="Q94" i="16"/>
  <c r="I94" i="16"/>
  <c r="M94" i="16"/>
  <c r="J94" i="16"/>
  <c r="D13" i="16"/>
  <c r="D34" i="16"/>
  <c r="D86" i="16"/>
  <c r="W69" i="16" s="1"/>
  <c r="D46" i="15"/>
  <c r="J58" i="15"/>
  <c r="D42" i="15"/>
  <c r="K58" i="15"/>
  <c r="L83" i="15"/>
  <c r="I24" i="15"/>
  <c r="M24" i="15"/>
  <c r="K83" i="15"/>
  <c r="J83" i="15"/>
  <c r="I83" i="15"/>
  <c r="M83" i="15"/>
  <c r="D26" i="15"/>
  <c r="D35" i="15"/>
  <c r="D66" i="15"/>
  <c r="W25" i="15" s="1"/>
  <c r="D67" i="15"/>
  <c r="W29" i="15" s="1"/>
  <c r="W56" i="14"/>
  <c r="K76" i="14"/>
  <c r="L76" i="14"/>
  <c r="J76" i="14"/>
  <c r="I76" i="14"/>
  <c r="M76" i="14"/>
  <c r="D22" i="14"/>
  <c r="W52" i="14" s="1"/>
  <c r="D29" i="14"/>
  <c r="W25" i="14" s="1"/>
  <c r="K100" i="13"/>
  <c r="L100" i="13"/>
  <c r="D12" i="13"/>
  <c r="J100" i="13"/>
  <c r="I100" i="13"/>
  <c r="M100" i="13"/>
  <c r="W56" i="13"/>
  <c r="D77" i="13"/>
  <c r="W76" i="13" s="1"/>
  <c r="W61" i="13"/>
  <c r="D38" i="13"/>
  <c r="D65" i="13"/>
  <c r="D68" i="13"/>
  <c r="W6" i="13" s="1"/>
  <c r="D84" i="13"/>
  <c r="W59" i="13" s="1"/>
  <c r="D88" i="13"/>
  <c r="D94" i="13"/>
  <c r="K23" i="12"/>
  <c r="D10" i="12"/>
  <c r="M85" i="12"/>
  <c r="K85" i="12"/>
  <c r="J85" i="12"/>
  <c r="L85" i="12"/>
  <c r="I85" i="12"/>
  <c r="D22" i="12"/>
  <c r="W68" i="12" s="1"/>
  <c r="D33" i="12"/>
  <c r="W22" i="12" s="1"/>
  <c r="D37" i="12"/>
  <c r="W28" i="12" s="1"/>
  <c r="D65" i="12"/>
  <c r="W6" i="12" s="1"/>
  <c r="D69" i="12"/>
  <c r="D70" i="12"/>
  <c r="D15" i="12"/>
  <c r="W69" i="12" s="1"/>
  <c r="W52" i="12"/>
  <c r="D18" i="12"/>
  <c r="D20" i="12"/>
  <c r="D21" i="12"/>
  <c r="W4" i="12" s="1"/>
  <c r="D32" i="12"/>
  <c r="W23" i="12" s="1"/>
  <c r="D36" i="12"/>
  <c r="W25" i="12" s="1"/>
  <c r="D40" i="12"/>
  <c r="W24" i="12"/>
  <c r="D59" i="12"/>
  <c r="W75" i="12" s="1"/>
  <c r="D74" i="12"/>
  <c r="M54" i="6"/>
  <c r="E54" i="6"/>
  <c r="D54" i="6"/>
  <c r="G40" i="6"/>
  <c r="D40" i="6" s="1"/>
  <c r="G39" i="6"/>
  <c r="E39" i="6" s="1"/>
  <c r="G38" i="6"/>
  <c r="E38" i="6" s="1"/>
  <c r="G37" i="6"/>
  <c r="E37" i="6" s="1"/>
  <c r="G36" i="6"/>
  <c r="D36" i="6" s="1"/>
  <c r="M35" i="6"/>
  <c r="L35" i="6"/>
  <c r="K35" i="6"/>
  <c r="J35" i="6"/>
  <c r="I35" i="6"/>
  <c r="L103" i="17" l="1"/>
  <c r="W56" i="17"/>
  <c r="W52" i="19"/>
  <c r="M83" i="19"/>
  <c r="I83" i="19"/>
  <c r="L83" i="19"/>
  <c r="K83" i="19"/>
  <c r="W6" i="19"/>
  <c r="W52" i="18"/>
  <c r="M103" i="17"/>
  <c r="I103" i="17"/>
  <c r="K103" i="17"/>
  <c r="W26" i="13"/>
  <c r="W31" i="13"/>
  <c r="W58" i="13"/>
  <c r="W57" i="12"/>
  <c r="W53" i="12"/>
  <c r="D37" i="6"/>
  <c r="W33" i="6" s="1"/>
  <c r="E36" i="6"/>
  <c r="D38" i="6"/>
  <c r="E40" i="6"/>
  <c r="D39" i="6"/>
  <c r="W7" i="6" l="1"/>
  <c r="W70" i="6"/>
  <c r="S77" i="6"/>
  <c r="R77" i="6"/>
  <c r="Q77" i="6"/>
  <c r="P77" i="6"/>
  <c r="O77" i="6"/>
  <c r="H77" i="6"/>
  <c r="G76" i="6"/>
  <c r="G75" i="6"/>
  <c r="G74" i="6"/>
  <c r="G73" i="6"/>
  <c r="G72" i="6"/>
  <c r="G71" i="6"/>
  <c r="G70" i="6"/>
  <c r="G69" i="6"/>
  <c r="G68" i="6"/>
  <c r="G66" i="6"/>
  <c r="G65" i="6"/>
  <c r="G64" i="6"/>
  <c r="M63" i="6"/>
  <c r="L63" i="6"/>
  <c r="K63" i="6"/>
  <c r="J63" i="6"/>
  <c r="I63" i="6"/>
  <c r="G62" i="6"/>
  <c r="E62" i="6" s="1"/>
  <c r="G61" i="6"/>
  <c r="G60" i="6"/>
  <c r="G59" i="6"/>
  <c r="D59" i="6" s="1"/>
  <c r="G58" i="6"/>
  <c r="D58" i="6" s="1"/>
  <c r="M57" i="6"/>
  <c r="L57" i="6"/>
  <c r="K57" i="6"/>
  <c r="J57" i="6"/>
  <c r="I57" i="6"/>
  <c r="H56" i="6"/>
  <c r="M55" i="6"/>
  <c r="L55" i="6"/>
  <c r="K55" i="6"/>
  <c r="J55" i="6"/>
  <c r="I55" i="6"/>
  <c r="E55" i="6"/>
  <c r="D55" i="6"/>
  <c r="W3" i="6" s="1"/>
  <c r="G53" i="6"/>
  <c r="G52" i="6"/>
  <c r="E52" i="6" s="1"/>
  <c r="G50" i="6"/>
  <c r="M49" i="6"/>
  <c r="L49" i="6"/>
  <c r="K49" i="6"/>
  <c r="J49" i="6"/>
  <c r="I49" i="6"/>
  <c r="G48" i="6"/>
  <c r="G46" i="6"/>
  <c r="G44" i="6"/>
  <c r="G43" i="6"/>
  <c r="S31" i="6"/>
  <c r="R31" i="6"/>
  <c r="Q31" i="6"/>
  <c r="P31" i="6"/>
  <c r="O31" i="6"/>
  <c r="H31" i="6"/>
  <c r="G30" i="6"/>
  <c r="E30" i="6" s="1"/>
  <c r="M29" i="6"/>
  <c r="M31" i="6" s="1"/>
  <c r="L29" i="6"/>
  <c r="L31" i="6" s="1"/>
  <c r="K29" i="6"/>
  <c r="K31" i="6" s="1"/>
  <c r="J29" i="6"/>
  <c r="J31" i="6" s="1"/>
  <c r="I29" i="6"/>
  <c r="I31" i="6" s="1"/>
  <c r="S28" i="6"/>
  <c r="R28" i="6"/>
  <c r="Q28" i="6"/>
  <c r="P28" i="6"/>
  <c r="O28" i="6"/>
  <c r="G25" i="6"/>
  <c r="E25" i="6" s="1"/>
  <c r="G24" i="6"/>
  <c r="M23" i="6"/>
  <c r="L23" i="6"/>
  <c r="K23" i="6"/>
  <c r="J23" i="6"/>
  <c r="I23" i="6"/>
  <c r="G22" i="6"/>
  <c r="G21" i="6"/>
  <c r="G20" i="6"/>
  <c r="W67" i="6"/>
  <c r="M19" i="6"/>
  <c r="L19" i="6"/>
  <c r="K19" i="6"/>
  <c r="J19" i="6"/>
  <c r="I19" i="6"/>
  <c r="G18" i="6"/>
  <c r="E18" i="6" s="1"/>
  <c r="G15" i="6"/>
  <c r="G14" i="6"/>
  <c r="G13" i="6"/>
  <c r="M12" i="6"/>
  <c r="L12" i="6"/>
  <c r="K12" i="6"/>
  <c r="J12" i="6"/>
  <c r="I12" i="6"/>
  <c r="G11" i="6"/>
  <c r="D11" i="6" s="1"/>
  <c r="G10" i="6"/>
  <c r="E10" i="6" s="1"/>
  <c r="G9" i="6"/>
  <c r="M8" i="6"/>
  <c r="L8" i="6"/>
  <c r="K8" i="6"/>
  <c r="J8" i="6"/>
  <c r="I8" i="6"/>
  <c r="H85" i="1"/>
  <c r="G84" i="1"/>
  <c r="G83" i="1"/>
  <c r="G82" i="1"/>
  <c r="G81" i="1"/>
  <c r="G80" i="1"/>
  <c r="G79" i="1"/>
  <c r="G78" i="1"/>
  <c r="G77" i="1"/>
  <c r="G73" i="1"/>
  <c r="E73" i="1" s="1"/>
  <c r="M72" i="1"/>
  <c r="L72" i="1"/>
  <c r="K72" i="1"/>
  <c r="J72" i="1"/>
  <c r="I72" i="1"/>
  <c r="G71" i="1"/>
  <c r="G69" i="1"/>
  <c r="G68" i="1"/>
  <c r="G67" i="1"/>
  <c r="G66" i="1"/>
  <c r="H64" i="1"/>
  <c r="M63" i="1"/>
  <c r="L63" i="1"/>
  <c r="K63" i="1"/>
  <c r="J63" i="1"/>
  <c r="I63" i="1"/>
  <c r="E63" i="1"/>
  <c r="D63" i="1"/>
  <c r="M62" i="1"/>
  <c r="L62" i="1"/>
  <c r="K62" i="1"/>
  <c r="J62" i="1"/>
  <c r="I62" i="1"/>
  <c r="E62" i="1"/>
  <c r="D62" i="1"/>
  <c r="G61" i="1"/>
  <c r="E61" i="1" s="1"/>
  <c r="G60" i="1"/>
  <c r="G59" i="1"/>
  <c r="E59" i="1" s="1"/>
  <c r="G58" i="1"/>
  <c r="E58" i="1" s="1"/>
  <c r="M57" i="1"/>
  <c r="L57" i="1"/>
  <c r="K57" i="1"/>
  <c r="J57" i="1"/>
  <c r="I57" i="1"/>
  <c r="G56" i="1"/>
  <c r="G55" i="1"/>
  <c r="E55" i="1" s="1"/>
  <c r="G54" i="1"/>
  <c r="E54" i="1" s="1"/>
  <c r="G53" i="1"/>
  <c r="D53" i="1" s="1"/>
  <c r="W59" i="1" s="1"/>
  <c r="G52" i="1"/>
  <c r="E52" i="1" s="1"/>
  <c r="M51" i="1"/>
  <c r="L51" i="1"/>
  <c r="K51" i="1"/>
  <c r="J51" i="1"/>
  <c r="I51" i="1"/>
  <c r="G50" i="1"/>
  <c r="E50" i="1" s="1"/>
  <c r="G49" i="1"/>
  <c r="D49" i="1" s="1"/>
  <c r="G48" i="1"/>
  <c r="E48" i="1" s="1"/>
  <c r="G47" i="1"/>
  <c r="G46" i="1"/>
  <c r="E46" i="1" s="1"/>
  <c r="G45" i="1"/>
  <c r="E45" i="1" s="1"/>
  <c r="G44" i="1"/>
  <c r="M43" i="1"/>
  <c r="L43" i="1"/>
  <c r="K43" i="1"/>
  <c r="J43" i="1"/>
  <c r="I43" i="1"/>
  <c r="G42" i="1"/>
  <c r="E42" i="1" s="1"/>
  <c r="G41" i="1"/>
  <c r="D41" i="1" s="1"/>
  <c r="E41" i="1"/>
  <c r="G40" i="1"/>
  <c r="G39" i="1"/>
  <c r="E39" i="1" s="1"/>
  <c r="D39" i="1"/>
  <c r="G38" i="1"/>
  <c r="E38" i="1" s="1"/>
  <c r="G37" i="1"/>
  <c r="D37" i="1" s="1"/>
  <c r="W25" i="1" s="1"/>
  <c r="M36" i="1"/>
  <c r="L36" i="1"/>
  <c r="K36" i="1"/>
  <c r="J36" i="1"/>
  <c r="I36" i="1"/>
  <c r="G35" i="1"/>
  <c r="D35" i="1" s="1"/>
  <c r="G34" i="1"/>
  <c r="E34" i="1" s="1"/>
  <c r="M33" i="1"/>
  <c r="L33" i="1"/>
  <c r="K33" i="1"/>
  <c r="J33" i="1"/>
  <c r="I33" i="1"/>
  <c r="J31" i="1"/>
  <c r="H31" i="1"/>
  <c r="G30" i="1"/>
  <c r="M29" i="1"/>
  <c r="M31" i="1" s="1"/>
  <c r="L29" i="1"/>
  <c r="L31" i="1" s="1"/>
  <c r="K29" i="1"/>
  <c r="K31" i="1" s="1"/>
  <c r="I29" i="1"/>
  <c r="I31" i="1" s="1"/>
  <c r="G25" i="1"/>
  <c r="G24" i="1"/>
  <c r="E24" i="1" s="1"/>
  <c r="G23" i="1"/>
  <c r="E23" i="1" s="1"/>
  <c r="M22" i="1"/>
  <c r="L22" i="1"/>
  <c r="K22" i="1"/>
  <c r="J22" i="1"/>
  <c r="I22" i="1"/>
  <c r="G21" i="1"/>
  <c r="E21" i="1" s="1"/>
  <c r="D21" i="1"/>
  <c r="G20" i="1"/>
  <c r="M19" i="1"/>
  <c r="L19" i="1"/>
  <c r="K19" i="1"/>
  <c r="J19" i="1"/>
  <c r="I19" i="1"/>
  <c r="G11" i="1"/>
  <c r="G10" i="1"/>
  <c r="M8" i="1"/>
  <c r="L8" i="1"/>
  <c r="K8" i="1"/>
  <c r="J8" i="1"/>
  <c r="I8" i="1"/>
  <c r="E8" i="1"/>
  <c r="D8" i="1"/>
  <c r="W75" i="1"/>
  <c r="W67" i="1"/>
  <c r="W37" i="1"/>
  <c r="W33" i="1"/>
  <c r="L77" i="6" l="1"/>
  <c r="D10" i="6"/>
  <c r="W55" i="6" s="1"/>
  <c r="D18" i="6"/>
  <c r="E59" i="6"/>
  <c r="D23" i="1"/>
  <c r="W72" i="1" s="1"/>
  <c r="K77" i="6"/>
  <c r="D54" i="1"/>
  <c r="J64" i="1"/>
  <c r="E37" i="1"/>
  <c r="D61" i="1"/>
  <c r="W3" i="1" s="1"/>
  <c r="K85" i="1"/>
  <c r="E35" i="1"/>
  <c r="D46" i="1"/>
  <c r="E49" i="1"/>
  <c r="D59" i="1"/>
  <c r="W27" i="6"/>
  <c r="D25" i="6"/>
  <c r="D30" i="6"/>
  <c r="K56" i="6"/>
  <c r="D9" i="6"/>
  <c r="W52" i="6" s="1"/>
  <c r="E9" i="6"/>
  <c r="L85" i="1"/>
  <c r="H87" i="1"/>
  <c r="K28" i="6"/>
  <c r="L28" i="1"/>
  <c r="D30" i="1"/>
  <c r="D38" i="1"/>
  <c r="W24" i="1" s="1"/>
  <c r="D42" i="1"/>
  <c r="D45" i="1"/>
  <c r="W56" i="1" s="1"/>
  <c r="W62" i="6"/>
  <c r="W71" i="6"/>
  <c r="D24" i="1"/>
  <c r="E30" i="1"/>
  <c r="D50" i="1"/>
  <c r="E53" i="1"/>
  <c r="D55" i="1"/>
  <c r="D58" i="1"/>
  <c r="J85" i="1"/>
  <c r="W55" i="1"/>
  <c r="E11" i="6"/>
  <c r="L56" i="6"/>
  <c r="D53" i="6"/>
  <c r="W73" i="6" s="1"/>
  <c r="E53" i="6"/>
  <c r="W21" i="6"/>
  <c r="D52" i="6"/>
  <c r="I77" i="6"/>
  <c r="M77" i="6"/>
  <c r="D62" i="6"/>
  <c r="W4" i="6"/>
  <c r="W19" i="6"/>
  <c r="M85" i="1"/>
  <c r="P79" i="6"/>
  <c r="E20" i="1"/>
  <c r="D20" i="1"/>
  <c r="W49" i="1" s="1"/>
  <c r="K64" i="1"/>
  <c r="E44" i="1"/>
  <c r="D44" i="1"/>
  <c r="W27" i="1" s="1"/>
  <c r="E56" i="1"/>
  <c r="D56" i="1"/>
  <c r="W20" i="1"/>
  <c r="G51" i="6"/>
  <c r="D51" i="6" s="1"/>
  <c r="D50" i="6"/>
  <c r="E61" i="6"/>
  <c r="D61" i="6"/>
  <c r="W45" i="6"/>
  <c r="W31" i="1"/>
  <c r="E40" i="1"/>
  <c r="D40" i="1"/>
  <c r="I85" i="1"/>
  <c r="E25" i="1"/>
  <c r="D25" i="1"/>
  <c r="E47" i="1"/>
  <c r="D47" i="1"/>
  <c r="E60" i="1"/>
  <c r="D60" i="1"/>
  <c r="W78" i="1" s="1"/>
  <c r="W76" i="1"/>
  <c r="K28" i="1"/>
  <c r="D34" i="1"/>
  <c r="D48" i="1"/>
  <c r="W6" i="1" s="1"/>
  <c r="D52" i="1"/>
  <c r="W4" i="1" s="1"/>
  <c r="D73" i="1"/>
  <c r="W57" i="1"/>
  <c r="W20" i="6"/>
  <c r="I64" i="1"/>
  <c r="M64" i="1"/>
  <c r="L28" i="6"/>
  <c r="W26" i="6"/>
  <c r="E24" i="6"/>
  <c r="D24" i="6"/>
  <c r="W43" i="6" s="1"/>
  <c r="W25" i="6"/>
  <c r="J28" i="1"/>
  <c r="I28" i="1"/>
  <c r="M28" i="1"/>
  <c r="L64" i="1"/>
  <c r="I28" i="6"/>
  <c r="W37" i="6"/>
  <c r="Q79" i="6"/>
  <c r="M28" i="6"/>
  <c r="I56" i="6"/>
  <c r="M56" i="6"/>
  <c r="H79" i="6"/>
  <c r="R79" i="6"/>
  <c r="J28" i="6"/>
  <c r="J56" i="6"/>
  <c r="J77" i="6"/>
  <c r="O79" i="6"/>
  <c r="S79" i="6"/>
  <c r="E51" i="6"/>
  <c r="E50" i="6"/>
  <c r="E58" i="6"/>
  <c r="L79" i="6" l="1"/>
  <c r="K79" i="6"/>
  <c r="I79" i="6"/>
  <c r="W51" i="6"/>
  <c r="K87" i="1"/>
  <c r="W6" i="6"/>
  <c r="W50" i="6"/>
  <c r="M79" i="6"/>
  <c r="J79" i="6"/>
  <c r="L87" i="1"/>
  <c r="W29" i="1"/>
  <c r="J87" i="1"/>
  <c r="W43" i="1"/>
  <c r="W47" i="1"/>
  <c r="M87" i="1"/>
  <c r="I87" i="1"/>
  <c r="W30" i="1"/>
  <c r="W54" i="1"/>
  <c r="W49" i="6"/>
</calcChain>
</file>

<file path=xl/sharedStrings.xml><?xml version="1.0" encoding="utf-8"?>
<sst xmlns="http://schemas.openxmlformats.org/spreadsheetml/2006/main" count="1792" uniqueCount="335">
  <si>
    <t>Утверждаю:</t>
  </si>
  <si>
    <t>Заведующий МДОУ д/с №32</t>
  </si>
  <si>
    <t>Т.П.Беседина</t>
  </si>
  <si>
    <t>1 день</t>
  </si>
  <si>
    <t>Прием пищи</t>
  </si>
  <si>
    <t>Наименование блюда</t>
  </si>
  <si>
    <t>Брутто</t>
  </si>
  <si>
    <t>Нетто</t>
  </si>
  <si>
    <t>Выход</t>
  </si>
  <si>
    <t>Пищевые вещества</t>
  </si>
  <si>
    <t xml:space="preserve">Энергетическая </t>
  </si>
  <si>
    <t>Витамин С</t>
  </si>
  <si>
    <t xml:space="preserve">Номер </t>
  </si>
  <si>
    <t>Б</t>
  </si>
  <si>
    <t>Ж</t>
  </si>
  <si>
    <t>У</t>
  </si>
  <si>
    <t>ценность</t>
  </si>
  <si>
    <t>рецептуры</t>
  </si>
  <si>
    <t>Завтрак</t>
  </si>
  <si>
    <t>Печенье с маслом</t>
  </si>
  <si>
    <t>печенье</t>
  </si>
  <si>
    <t>2 завтрак</t>
  </si>
  <si>
    <t>Обед</t>
  </si>
  <si>
    <t>картофель</t>
  </si>
  <si>
    <t>морковь</t>
  </si>
  <si>
    <t>лук репчатый</t>
  </si>
  <si>
    <t>масло сливочное</t>
  </si>
  <si>
    <t>вода</t>
  </si>
  <si>
    <t>Хлеб ржано-пшеничный</t>
  </si>
  <si>
    <t>Сок яблочный</t>
  </si>
  <si>
    <t>Уплотненный полдник</t>
  </si>
  <si>
    <t>сахар</t>
  </si>
  <si>
    <t>масло сл</t>
  </si>
  <si>
    <t>молоко</t>
  </si>
  <si>
    <t>дрожжи</t>
  </si>
  <si>
    <t>На весь день</t>
  </si>
  <si>
    <t>Соль</t>
  </si>
  <si>
    <t>Всего за  день</t>
  </si>
  <si>
    <t>яйца</t>
  </si>
  <si>
    <t>Яйца</t>
  </si>
  <si>
    <t>Салат из свежих помидоров и огурцов с луком репчатым</t>
  </si>
  <si>
    <t>помидоры свежие</t>
  </si>
  <si>
    <t>огурцы свежие</t>
  </si>
  <si>
    <t xml:space="preserve">лук репчатый </t>
  </si>
  <si>
    <t>масло растит</t>
  </si>
  <si>
    <t>Чай с сахаром</t>
  </si>
  <si>
    <t>180/10</t>
  </si>
  <si>
    <t>чай</t>
  </si>
  <si>
    <t>сок яблочный</t>
  </si>
  <si>
    <t xml:space="preserve">Салат из моркови </t>
  </si>
  <si>
    <t>вермишель</t>
  </si>
  <si>
    <t>масло растительное</t>
  </si>
  <si>
    <t>Капуста тушеная</t>
  </si>
  <si>
    <t>капуста свежая</t>
  </si>
  <si>
    <t>томатное пюре</t>
  </si>
  <si>
    <t>мука пшеничная</t>
  </si>
  <si>
    <t>куриные окорочка</t>
  </si>
  <si>
    <t>хлеб пшеничный</t>
  </si>
  <si>
    <t xml:space="preserve">молоко </t>
  </si>
  <si>
    <t>сухари</t>
  </si>
  <si>
    <t>Компот из яблок</t>
  </si>
  <si>
    <t>яблоки</t>
  </si>
  <si>
    <t>кислота лимонная</t>
  </si>
  <si>
    <t>крупа ячневая</t>
  </si>
  <si>
    <t>масло растительное(для смазки листов)</t>
  </si>
  <si>
    <t>Итого</t>
  </si>
  <si>
    <t>Суп молочный с крупой (рисовой)</t>
  </si>
  <si>
    <t>крупа рисовая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</si>
  <si>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</si>
  <si>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</si>
  <si>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</si>
  <si>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</si>
  <si>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</si>
  <si>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</si>
  <si>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</si>
  <si>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</si>
  <si>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2 день</t>
  </si>
  <si>
    <t>Чай с лимоном</t>
  </si>
  <si>
    <t>180/10/7</t>
  </si>
  <si>
    <t>лимон</t>
  </si>
  <si>
    <t>Бутерброд с сыром</t>
  </si>
  <si>
    <t>сыр</t>
  </si>
  <si>
    <t>Салат из свежих огурцов</t>
  </si>
  <si>
    <t>свекла</t>
  </si>
  <si>
    <t xml:space="preserve">бульон </t>
  </si>
  <si>
    <t>Гуляш из отварного мяса</t>
  </si>
  <si>
    <t>говядина</t>
  </si>
  <si>
    <t>Каша гречневая рассыпчатая</t>
  </si>
  <si>
    <t>крупа гречневая</t>
  </si>
  <si>
    <t>Сырники из творога</t>
  </si>
  <si>
    <t>творог</t>
  </si>
  <si>
    <t>Соус молочный (сладкий)</t>
  </si>
  <si>
    <t>ванилин</t>
  </si>
  <si>
    <t>Кефир</t>
  </si>
  <si>
    <t>кефир</t>
  </si>
  <si>
    <t>Груши</t>
  </si>
  <si>
    <t>груши</t>
  </si>
  <si>
    <t>пшено</t>
  </si>
  <si>
    <t>Бутерброд с повидлом</t>
  </si>
  <si>
    <t xml:space="preserve"> повидло</t>
  </si>
  <si>
    <t>Бананы</t>
  </si>
  <si>
    <t>бананы</t>
  </si>
  <si>
    <t>макароны</t>
  </si>
  <si>
    <t>Рыба, запеченная в омлете</t>
  </si>
  <si>
    <t>рыба</t>
  </si>
  <si>
    <t>мука</t>
  </si>
  <si>
    <t>Кофейный напиток с молоком</t>
  </si>
  <si>
    <t xml:space="preserve">кофейный напиток </t>
  </si>
  <si>
    <t>Ватрушки с творогом</t>
  </si>
  <si>
    <t>мука пшеничная(на подпыл)</t>
  </si>
  <si>
    <t>яйца(для смазки пирожков)</t>
  </si>
  <si>
    <t>соль</t>
  </si>
  <si>
    <t>Фарш</t>
  </si>
  <si>
    <t>Зефир</t>
  </si>
  <si>
    <t>Гренки с сыром</t>
  </si>
  <si>
    <t>бульон</t>
  </si>
  <si>
    <t>Жаркое по-домашнему</t>
  </si>
  <si>
    <t>сметана</t>
  </si>
  <si>
    <t>Йогурт</t>
  </si>
  <si>
    <t>Бутерброд с маслом</t>
  </si>
  <si>
    <t>Салат из свеклы с черносливом</t>
  </si>
  <si>
    <t>чернослив</t>
  </si>
  <si>
    <t>Рис отварной</t>
  </si>
  <si>
    <t>Картофельное пюре</t>
  </si>
  <si>
    <t>Рыба, тушеная с овощами</t>
  </si>
  <si>
    <t xml:space="preserve">Какао с молоком </t>
  </si>
  <si>
    <t>какао порошок</t>
  </si>
  <si>
    <t>Хлеб пшеничный</t>
  </si>
  <si>
    <t>Пряник</t>
  </si>
  <si>
    <t>Салат из моркови и яблок</t>
  </si>
  <si>
    <t>гренки</t>
  </si>
  <si>
    <t>крупа кукурузная</t>
  </si>
  <si>
    <t>Кисель</t>
  </si>
  <si>
    <t>повидло</t>
  </si>
  <si>
    <t>Крупа овсяная</t>
  </si>
  <si>
    <t xml:space="preserve">морковь </t>
  </si>
  <si>
    <t>огурцы соленые</t>
  </si>
  <si>
    <t>Рассольник ленинградский на м/б</t>
  </si>
  <si>
    <t>соус</t>
  </si>
  <si>
    <t>крупа манная</t>
  </si>
  <si>
    <t>зефир</t>
  </si>
  <si>
    <t>Борщ с картофелем на м/б</t>
  </si>
  <si>
    <t>Каша пшенная рассыпчатая</t>
  </si>
  <si>
    <t>крупа пшенная</t>
  </si>
  <si>
    <t>Шницели рубленые</t>
  </si>
  <si>
    <t>говядина(котлетное мясо)</t>
  </si>
  <si>
    <t>молоко или вода</t>
  </si>
  <si>
    <t>соус молочный</t>
  </si>
  <si>
    <t>Булочка творожная</t>
  </si>
  <si>
    <t>яйца(для смазки)</t>
  </si>
  <si>
    <t>Суп картофельный вегетарианский</t>
  </si>
  <si>
    <t>помидоры</t>
  </si>
  <si>
    <t>зелень петрушки</t>
  </si>
  <si>
    <t>печень говяжья</t>
  </si>
  <si>
    <t>Вареники ленивые  (отварные)</t>
  </si>
  <si>
    <t>Печенье</t>
  </si>
  <si>
    <t>Каша рисовая вязкая с изюмом</t>
  </si>
  <si>
    <t>изюм</t>
  </si>
  <si>
    <t>Суп картофельный на м/б</t>
  </si>
  <si>
    <t>Хлеб</t>
  </si>
  <si>
    <t>Булка</t>
  </si>
  <si>
    <t>Булка "Ромашка"</t>
  </si>
  <si>
    <t>Мука</t>
  </si>
  <si>
    <t>Крупа</t>
  </si>
  <si>
    <t>Гречка</t>
  </si>
  <si>
    <t>Манка</t>
  </si>
  <si>
    <t>Рис</t>
  </si>
  <si>
    <t>Пшено</t>
  </si>
  <si>
    <t>Горох</t>
  </si>
  <si>
    <t>Пшеничная</t>
  </si>
  <si>
    <t>Ячневая</t>
  </si>
  <si>
    <t>Овсяная</t>
  </si>
  <si>
    <t>Перловка</t>
  </si>
  <si>
    <t>Макароны</t>
  </si>
  <si>
    <t>Картофель</t>
  </si>
  <si>
    <t>Овощи</t>
  </si>
  <si>
    <t>капуста</t>
  </si>
  <si>
    <t>лук</t>
  </si>
  <si>
    <t>огурцы  соленые</t>
  </si>
  <si>
    <t>томат паста</t>
  </si>
  <si>
    <t>зеленый горошек</t>
  </si>
  <si>
    <t>икра кабачковая</t>
  </si>
  <si>
    <t>помидоры соленые</t>
  </si>
  <si>
    <t>С/фр</t>
  </si>
  <si>
    <t>Св.фрукты</t>
  </si>
  <si>
    <t>апельсины</t>
  </si>
  <si>
    <t>мандарины</t>
  </si>
  <si>
    <t>лимоны</t>
  </si>
  <si>
    <t>Сок</t>
  </si>
  <si>
    <t>Кондитерские</t>
  </si>
  <si>
    <t>вафли</t>
  </si>
  <si>
    <t>пряник</t>
  </si>
  <si>
    <t>Сахар</t>
  </si>
  <si>
    <t>Масло сливочное</t>
  </si>
  <si>
    <t>Масло растительное</t>
  </si>
  <si>
    <t>Яйцо</t>
  </si>
  <si>
    <t>Молочные и кисломолочные продукты</t>
  </si>
  <si>
    <t>иогурт</t>
  </si>
  <si>
    <t>молоко сгущенное</t>
  </si>
  <si>
    <t>Говядина</t>
  </si>
  <si>
    <t xml:space="preserve">Печень </t>
  </si>
  <si>
    <t xml:space="preserve">Птица </t>
  </si>
  <si>
    <t>бедро куриное</t>
  </si>
  <si>
    <t>грудка куриная</t>
  </si>
  <si>
    <t>Рыба</t>
  </si>
  <si>
    <t>Сметана</t>
  </si>
  <si>
    <t>Сыр</t>
  </si>
  <si>
    <t>Чай</t>
  </si>
  <si>
    <t>Кофе</t>
  </si>
  <si>
    <t>Какао</t>
  </si>
  <si>
    <t>Дрожжи</t>
  </si>
  <si>
    <t>Творог</t>
  </si>
  <si>
    <t>Кислота лимон</t>
  </si>
  <si>
    <t>Картофель отварной</t>
  </si>
  <si>
    <t>Кукурузная</t>
  </si>
  <si>
    <t>;</t>
  </si>
  <si>
    <t>Молоко кипяченое</t>
  </si>
  <si>
    <t xml:space="preserve">Кисель концентрированный </t>
  </si>
  <si>
    <t>Вода</t>
  </si>
  <si>
    <t xml:space="preserve">Борщ со свежей капустой и </t>
  </si>
  <si>
    <t>картофелем на м/б</t>
  </si>
  <si>
    <t>Суп картофельный с крупой</t>
  </si>
  <si>
    <t xml:space="preserve"> (рисовой) на м/б</t>
  </si>
  <si>
    <t xml:space="preserve">Суп молочный с крупой </t>
  </si>
  <si>
    <t>(гречневой)</t>
  </si>
  <si>
    <t>Суп молочный с крупой</t>
  </si>
  <si>
    <t xml:space="preserve">Рыба, запеченная в </t>
  </si>
  <si>
    <t>молочном соусе</t>
  </si>
  <si>
    <t>Апельсины</t>
  </si>
  <si>
    <t xml:space="preserve"> (пшенной)</t>
  </si>
  <si>
    <t xml:space="preserve"> (кукурузной)</t>
  </si>
  <si>
    <t xml:space="preserve"> (пшеничной)</t>
  </si>
  <si>
    <t>крупа пшеничная</t>
  </si>
  <si>
    <t>огурцов с луком репчатым</t>
  </si>
  <si>
    <t>Салат из свежих помидоро</t>
  </si>
  <si>
    <t>в с луком репчатым</t>
  </si>
  <si>
    <t>выход</t>
  </si>
  <si>
    <t>до 3х лет</t>
  </si>
  <si>
    <t>Выход 3-7</t>
  </si>
  <si>
    <t xml:space="preserve">выход </t>
  </si>
  <si>
    <t>Омлет натуральный</t>
  </si>
  <si>
    <t>Салат из консервированного зеленого горошка</t>
  </si>
  <si>
    <t>горошек консервированный</t>
  </si>
  <si>
    <t>3-7 лет</t>
  </si>
  <si>
    <t>Капуста свежая</t>
  </si>
  <si>
    <t>Салат из белокачанной капусты с луком</t>
  </si>
  <si>
    <t>горошек зеленый</t>
  </si>
  <si>
    <t>Салат из помидоров с луком репчатым</t>
  </si>
  <si>
    <t>огурец свежий</t>
  </si>
  <si>
    <t>салат из моркови с черносливом</t>
  </si>
  <si>
    <t>капуста белокочанная</t>
  </si>
  <si>
    <t>Суп картофельный с пшеничной</t>
  </si>
  <si>
    <t xml:space="preserve"> крупой на курином бульоне</t>
  </si>
  <si>
    <t>пшеничная крупа</t>
  </si>
  <si>
    <t>Суп - пюре из зеленого горошка</t>
  </si>
  <si>
    <t xml:space="preserve"> на м/б</t>
  </si>
  <si>
    <t xml:space="preserve">(с гренками) </t>
  </si>
  <si>
    <t>кабачки</t>
  </si>
  <si>
    <t>1-3 года</t>
  </si>
  <si>
    <t>Суп молочный с макаронными</t>
  </si>
  <si>
    <t>изделиями</t>
  </si>
  <si>
    <t>Суп молочный манный</t>
  </si>
  <si>
    <t>Салат из белокочанной капусты</t>
  </si>
  <si>
    <t>с морковью</t>
  </si>
  <si>
    <t>Суп молочный с крупой (геркулес)</t>
  </si>
  <si>
    <t>(геркулес)</t>
  </si>
  <si>
    <t xml:space="preserve"> (ячневой)</t>
  </si>
  <si>
    <t>Кабачки тушеные в сметане</t>
  </si>
  <si>
    <t>Кабачки</t>
  </si>
  <si>
    <t>Винегрет овощной</t>
  </si>
  <si>
    <t xml:space="preserve">свекла </t>
  </si>
  <si>
    <t>Биточки рубленые из птицы</t>
  </si>
  <si>
    <t>Котлеты рубленные</t>
  </si>
  <si>
    <t>Плов из птицы</t>
  </si>
  <si>
    <t>филе птицы</t>
  </si>
  <si>
    <t>голубцы ленивые</t>
  </si>
  <si>
    <t>яйцо</t>
  </si>
  <si>
    <t>1/8 шт</t>
  </si>
  <si>
    <t>Запеканка из печени с рисом</t>
  </si>
  <si>
    <t>1/4 шт</t>
  </si>
  <si>
    <t>Птица тушеная</t>
  </si>
  <si>
    <t xml:space="preserve">сметана </t>
  </si>
  <si>
    <t xml:space="preserve">вода или отвар </t>
  </si>
  <si>
    <t xml:space="preserve">Запеканка из творога </t>
  </si>
  <si>
    <t>1/10 шт.</t>
  </si>
  <si>
    <t>Котлеты рыбные любительские</t>
  </si>
  <si>
    <t>Макаронные изделия отварные</t>
  </si>
  <si>
    <t>Картофельное пюре с морковью</t>
  </si>
  <si>
    <t>Булочка "домашняя"</t>
  </si>
  <si>
    <t>1/20 шт</t>
  </si>
  <si>
    <t>пирожок печеный с повидлом</t>
  </si>
  <si>
    <t>масло растительное (для смазки листов)</t>
  </si>
  <si>
    <t>яблоки сушеные</t>
  </si>
  <si>
    <t>Компот из сушеных фруктов</t>
  </si>
  <si>
    <t>фрукты сушеные</t>
  </si>
  <si>
    <t>Чай с молоком</t>
  </si>
  <si>
    <t>Кисель из сушеных яблок</t>
  </si>
  <si>
    <t>Крахмал картофельный</t>
  </si>
  <si>
    <t xml:space="preserve">Кофейный напиток со </t>
  </si>
  <si>
    <t>сгущенным молоком</t>
  </si>
  <si>
    <t>Какао с молоком</t>
  </si>
  <si>
    <t>Компот из апельсинов</t>
  </si>
  <si>
    <t>Молоко</t>
  </si>
  <si>
    <t>Кисель из концентрата</t>
  </si>
  <si>
    <t>кисель концентрат</t>
  </si>
  <si>
    <t>Соус сметанный</t>
  </si>
  <si>
    <t>90/91</t>
  </si>
  <si>
    <t>(3-7 лет)</t>
  </si>
  <si>
    <t>(1-3 года)</t>
  </si>
  <si>
    <t>Гренки из подсушенного хлеба</t>
  </si>
  <si>
    <t>гренки из пшеничного хлеба</t>
  </si>
  <si>
    <t>Вафли</t>
  </si>
  <si>
    <t>Салат из соленых огурцов с луком</t>
  </si>
  <si>
    <t>Помидор соленый</t>
  </si>
  <si>
    <t>помидор соленый</t>
  </si>
  <si>
    <t>Суп картофельный с вермишелью на к/б</t>
  </si>
  <si>
    <t>Крупа рисовая</t>
  </si>
  <si>
    <t>яблоко</t>
  </si>
  <si>
    <t xml:space="preserve"> (пшенной)на к/б</t>
  </si>
  <si>
    <t>Кнели куриные с рисом</t>
  </si>
  <si>
    <t>куриное филе</t>
  </si>
  <si>
    <t xml:space="preserve">                     </t>
  </si>
  <si>
    <t>Пудинг из творога (запеченый)</t>
  </si>
  <si>
    <t>манная крупа</t>
  </si>
  <si>
    <t>1/8шт</t>
  </si>
  <si>
    <t>соус сметанный</t>
  </si>
  <si>
    <t>Икра кабачковая</t>
  </si>
  <si>
    <t>рис</t>
  </si>
  <si>
    <t>Суп-пюре из кабачков на м/б</t>
  </si>
  <si>
    <t>со свежим огурцом</t>
  </si>
  <si>
    <t>свежий огурец</t>
  </si>
  <si>
    <t>Выход3-7лет</t>
  </si>
  <si>
    <t>1-3года</t>
  </si>
  <si>
    <t>Приказ № 115-од от 08.08.2022 г.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</si>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</sst>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Arial Cyr"/>
      <charset val="204"/>
    </font>
    <font>
      <b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thin">
        <color indexed="64"/>
      </bottom>
      <diagonal/>
    </border>
    <border>
      <left/>
      <right style="medium">
        <color indexed="64"/>
      </right>
      <top style="medium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415">
    <xf numFmtId="0" fontId="0" fillId="0" borderId="0" xfId="0"/>
    <xf numFmtId="0" fontId="5" fillId="0" borderId="0" xfId="0" applyFont="1" applyBorder="1"/>
    <xf numFmtId="0" fontId="1" fillId="0" borderId="1" xfId="0" applyFont="1" applyBorder="1" applyAlignment="1">
      <alignment vertical="center" wrapText="1"/>
    </xf>
    <xf numFmtId="2" fontId="4" fillId="0" borderId="0" xfId="0" applyNumberFormat="1" applyFont="1" applyBorder="1"/>
    <xf numFmtId="2" fontId="1" fillId="0" borderId="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justify" vertical="top" wrapText="1"/>
    </xf>
    <xf numFmtId="0" fontId="1" fillId="0" borderId="28" xfId="0" applyFont="1" applyBorder="1" applyAlignment="1">
      <alignment vertical="top" wrapText="1"/>
    </xf>
    <xf numFmtId="0" fontId="3" fillId="0" borderId="17" xfId="0" applyFont="1" applyBorder="1"/>
    <xf numFmtId="0" fontId="3" fillId="0" borderId="17" xfId="0" applyFont="1" applyBorder="1" applyAlignment="1">
      <alignment vertical="top" wrapText="1"/>
    </xf>
    <xf numFmtId="0" fontId="2" fillId="0" borderId="18" xfId="0" applyFont="1" applyBorder="1"/>
    <xf numFmtId="0" fontId="3" fillId="0" borderId="18" xfId="0" applyFont="1" applyBorder="1"/>
    <xf numFmtId="49" fontId="1" fillId="0" borderId="29" xfId="0" applyNumberFormat="1" applyFont="1" applyBorder="1" applyAlignment="1">
      <alignment horizontal="right"/>
    </xf>
    <xf numFmtId="49" fontId="1" fillId="0" borderId="32" xfId="0" applyNumberFormat="1" applyFont="1" applyBorder="1" applyAlignment="1">
      <alignment horizontal="right"/>
    </xf>
    <xf numFmtId="2" fontId="1" fillId="0" borderId="38" xfId="0" applyNumberFormat="1" applyFont="1" applyBorder="1"/>
    <xf numFmtId="2" fontId="1" fillId="0" borderId="38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justify" vertical="top" wrapText="1"/>
    </xf>
    <xf numFmtId="0" fontId="1" fillId="0" borderId="37" xfId="0" applyFont="1" applyBorder="1" applyAlignment="1">
      <alignment horizontal="justify" vertical="top" wrapText="1"/>
    </xf>
    <xf numFmtId="2" fontId="1" fillId="0" borderId="38" xfId="0" applyNumberFormat="1" applyFont="1" applyBorder="1" applyAlignment="1">
      <alignment horizontal="center" wrapText="1"/>
    </xf>
    <xf numFmtId="49" fontId="1" fillId="0" borderId="21" xfId="0" applyNumberFormat="1" applyFont="1" applyBorder="1" applyAlignment="1">
      <alignment horizontal="right"/>
    </xf>
    <xf numFmtId="0" fontId="1" fillId="0" borderId="41" xfId="0" applyFont="1" applyBorder="1"/>
    <xf numFmtId="0" fontId="1" fillId="0" borderId="42" xfId="0" applyFont="1" applyBorder="1"/>
    <xf numFmtId="49" fontId="1" fillId="0" borderId="8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vertical="top" wrapText="1"/>
    </xf>
    <xf numFmtId="0" fontId="4" fillId="0" borderId="45" xfId="0" applyFont="1" applyBorder="1"/>
    <xf numFmtId="0" fontId="4" fillId="0" borderId="33" xfId="0" applyFont="1" applyBorder="1"/>
    <xf numFmtId="0" fontId="4" fillId="0" borderId="19" xfId="0" applyFont="1" applyBorder="1"/>
    <xf numFmtId="0" fontId="4" fillId="3" borderId="17" xfId="0" applyFont="1" applyFill="1" applyBorder="1"/>
    <xf numFmtId="0" fontId="4" fillId="0" borderId="46" xfId="0" applyFont="1" applyBorder="1"/>
    <xf numFmtId="0" fontId="5" fillId="0" borderId="19" xfId="0" applyFont="1" applyBorder="1"/>
    <xf numFmtId="0" fontId="4" fillId="0" borderId="43" xfId="0" applyFont="1" applyBorder="1"/>
    <xf numFmtId="0" fontId="4" fillId="0" borderId="41" xfId="0" applyFont="1" applyBorder="1"/>
    <xf numFmtId="0" fontId="1" fillId="0" borderId="49" xfId="0" applyFont="1" applyBorder="1"/>
    <xf numFmtId="0" fontId="1" fillId="0" borderId="51" xfId="0" applyFont="1" applyBorder="1" applyAlignment="1">
      <alignment horizontal="center" vertical="top"/>
    </xf>
    <xf numFmtId="2" fontId="1" fillId="0" borderId="50" xfId="0" applyNumberFormat="1" applyFont="1" applyBorder="1" applyAlignment="1">
      <alignment horizontal="center" vertical="top"/>
    </xf>
    <xf numFmtId="2" fontId="1" fillId="0" borderId="52" xfId="0" applyNumberFormat="1" applyFont="1" applyBorder="1" applyAlignment="1">
      <alignment horizontal="center" vertical="top"/>
    </xf>
    <xf numFmtId="2" fontId="1" fillId="0" borderId="57" xfId="0" applyNumberFormat="1" applyFont="1" applyBorder="1"/>
    <xf numFmtId="2" fontId="1" fillId="0" borderId="58" xfId="0" applyNumberFormat="1" applyFont="1" applyBorder="1"/>
    <xf numFmtId="0" fontId="4" fillId="0" borderId="37" xfId="0" applyFont="1" applyBorder="1"/>
    <xf numFmtId="49" fontId="1" fillId="0" borderId="19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vertical="top" wrapText="1"/>
    </xf>
    <xf numFmtId="2" fontId="9" fillId="0" borderId="0" xfId="0" applyNumberFormat="1" applyFont="1" applyBorder="1" applyAlignment="1">
      <alignment horizontal="center" wrapText="1"/>
    </xf>
    <xf numFmtId="0" fontId="1" fillId="0" borderId="46" xfId="0" applyFont="1" applyBorder="1"/>
    <xf numFmtId="0" fontId="1" fillId="0" borderId="47" xfId="0" applyFont="1" applyBorder="1"/>
    <xf numFmtId="49" fontId="1" fillId="3" borderId="0" xfId="0" applyNumberFormat="1" applyFont="1" applyFill="1" applyBorder="1" applyAlignment="1">
      <alignment horizontal="right"/>
    </xf>
    <xf numFmtId="0" fontId="1" fillId="3" borderId="0" xfId="0" applyFont="1" applyFill="1" applyBorder="1"/>
    <xf numFmtId="2" fontId="1" fillId="3" borderId="0" xfId="0" applyNumberFormat="1" applyFont="1" applyFill="1" applyBorder="1"/>
    <xf numFmtId="0" fontId="4" fillId="3" borderId="0" xfId="0" applyFont="1" applyFill="1" applyBorder="1"/>
    <xf numFmtId="2" fontId="4" fillId="3" borderId="0" xfId="0" applyNumberFormat="1" applyFont="1" applyFill="1" applyBorder="1"/>
    <xf numFmtId="0" fontId="1" fillId="3" borderId="6" xfId="0" applyFont="1" applyFill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2" fontId="1" fillId="3" borderId="7" xfId="0" applyNumberFormat="1" applyFont="1" applyFill="1" applyBorder="1" applyAlignment="1">
      <alignment horizontal="center" vertical="top"/>
    </xf>
    <xf numFmtId="2" fontId="1" fillId="3" borderId="10" xfId="0" applyNumberFormat="1" applyFont="1" applyFill="1" applyBorder="1"/>
    <xf numFmtId="2" fontId="1" fillId="3" borderId="16" xfId="0" applyNumberFormat="1" applyFont="1" applyFill="1" applyBorder="1"/>
    <xf numFmtId="0" fontId="1" fillId="3" borderId="11" xfId="0" applyFont="1" applyFill="1" applyBorder="1" applyAlignment="1">
      <alignment horizontal="center" vertical="top"/>
    </xf>
    <xf numFmtId="2" fontId="1" fillId="3" borderId="12" xfId="0" applyNumberFormat="1" applyFont="1" applyFill="1" applyBorder="1" applyAlignment="1">
      <alignment horizontal="center" vertical="top"/>
    </xf>
    <xf numFmtId="2" fontId="1" fillId="3" borderId="0" xfId="0" applyNumberFormat="1" applyFont="1" applyFill="1" applyBorder="1" applyAlignment="1">
      <alignment horizontal="center" vertical="top"/>
    </xf>
    <xf numFmtId="2" fontId="1" fillId="3" borderId="6" xfId="0" applyNumberFormat="1" applyFont="1" applyFill="1" applyBorder="1"/>
    <xf numFmtId="2" fontId="1" fillId="3" borderId="11" xfId="0" applyNumberFormat="1" applyFont="1" applyFill="1" applyBorder="1"/>
    <xf numFmtId="2" fontId="1" fillId="3" borderId="14" xfId="0" applyNumberFormat="1" applyFont="1" applyFill="1" applyBorder="1"/>
    <xf numFmtId="0" fontId="1" fillId="3" borderId="1" xfId="0" applyFont="1" applyFill="1" applyBorder="1"/>
    <xf numFmtId="0" fontId="5" fillId="3" borderId="19" xfId="0" applyFont="1" applyFill="1" applyBorder="1"/>
    <xf numFmtId="2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2" fontId="9" fillId="3" borderId="0" xfId="0" applyNumberFormat="1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vertical="top" wrapText="1"/>
    </xf>
    <xf numFmtId="2" fontId="1" fillId="3" borderId="1" xfId="0" applyNumberFormat="1" applyFont="1" applyFill="1" applyBorder="1"/>
    <xf numFmtId="2" fontId="4" fillId="3" borderId="0" xfId="0" applyNumberFormat="1" applyFont="1" applyFill="1" applyBorder="1" applyAlignment="1">
      <alignment horizontal="right" wrapText="1"/>
    </xf>
    <xf numFmtId="0" fontId="4" fillId="3" borderId="19" xfId="0" applyFont="1" applyFill="1" applyBorder="1"/>
    <xf numFmtId="2" fontId="1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vertical="center"/>
    </xf>
    <xf numFmtId="2" fontId="4" fillId="3" borderId="0" xfId="0" applyNumberFormat="1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/>
    <xf numFmtId="0" fontId="1" fillId="3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top" wrapText="1"/>
    </xf>
    <xf numFmtId="2" fontId="4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  <xf numFmtId="2" fontId="1" fillId="3" borderId="0" xfId="0" applyNumberFormat="1" applyFont="1" applyFill="1" applyBorder="1" applyAlignment="1">
      <alignment horizontal="center" vertical="top" wrapText="1"/>
    </xf>
    <xf numFmtId="2" fontId="1" fillId="3" borderId="0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4" fillId="0" borderId="59" xfId="0" applyFont="1" applyFill="1" applyBorder="1"/>
    <xf numFmtId="0" fontId="1" fillId="0" borderId="0" xfId="0" applyFont="1" applyBorder="1"/>
    <xf numFmtId="0" fontId="1" fillId="0" borderId="6" xfId="0" applyFont="1" applyBorder="1" applyAlignment="1">
      <alignment horizontal="center" vertical="top"/>
    </xf>
    <xf numFmtId="0" fontId="1" fillId="0" borderId="10" xfId="0" applyFont="1" applyBorder="1"/>
    <xf numFmtId="0" fontId="1" fillId="0" borderId="6" xfId="0" applyFont="1" applyBorder="1"/>
    <xf numFmtId="0" fontId="1" fillId="0" borderId="11" xfId="0" applyFont="1" applyBorder="1" applyAlignment="1">
      <alignment horizontal="center" vertical="top"/>
    </xf>
    <xf numFmtId="0" fontId="1" fillId="0" borderId="20" xfId="0" applyFont="1" applyBorder="1"/>
    <xf numFmtId="0" fontId="1" fillId="0" borderId="22" xfId="0" applyFont="1" applyBorder="1"/>
    <xf numFmtId="0" fontId="1" fillId="0" borderId="17" xfId="0" applyFont="1" applyBorder="1"/>
    <xf numFmtId="0" fontId="1" fillId="0" borderId="1" xfId="0" applyFont="1" applyBorder="1"/>
    <xf numFmtId="0" fontId="1" fillId="0" borderId="18" xfId="0" applyFont="1" applyBorder="1"/>
    <xf numFmtId="0" fontId="1" fillId="0" borderId="1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39" xfId="0" applyFont="1" applyBorder="1"/>
    <xf numFmtId="0" fontId="1" fillId="0" borderId="2" xfId="0" applyFont="1" applyBorder="1"/>
    <xf numFmtId="0" fontId="3" fillId="0" borderId="1" xfId="0" applyFont="1" applyBorder="1"/>
    <xf numFmtId="0" fontId="1" fillId="0" borderId="35" xfId="0" applyFont="1" applyBorder="1"/>
    <xf numFmtId="0" fontId="1" fillId="0" borderId="72" xfId="0" applyFont="1" applyBorder="1"/>
    <xf numFmtId="0" fontId="1" fillId="0" borderId="19" xfId="0" applyFont="1" applyBorder="1"/>
    <xf numFmtId="0" fontId="1" fillId="0" borderId="18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vertical="top" wrapText="1"/>
    </xf>
    <xf numFmtId="0" fontId="1" fillId="0" borderId="43" xfId="0" applyFont="1" applyBorder="1"/>
    <xf numFmtId="0" fontId="1" fillId="0" borderId="10" xfId="0" applyFont="1" applyBorder="1" applyAlignment="1">
      <alignment vertical="top" wrapText="1"/>
    </xf>
    <xf numFmtId="0" fontId="1" fillId="0" borderId="13" xfId="0" applyFont="1" applyBorder="1"/>
    <xf numFmtId="0" fontId="1" fillId="0" borderId="15" xfId="0" applyFont="1" applyBorder="1"/>
    <xf numFmtId="0" fontId="1" fillId="0" borderId="35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17" xfId="0" applyFont="1" applyBorder="1"/>
    <xf numFmtId="0" fontId="4" fillId="0" borderId="37" xfId="0" applyFont="1" applyBorder="1" applyAlignment="1">
      <alignment horizontal="center" vertical="top" wrapText="1"/>
    </xf>
    <xf numFmtId="0" fontId="4" fillId="0" borderId="26" xfId="0" applyFont="1" applyBorder="1"/>
    <xf numFmtId="2" fontId="1" fillId="0" borderId="0" xfId="0" applyNumberFormat="1" applyFont="1" applyBorder="1"/>
    <xf numFmtId="2" fontId="1" fillId="0" borderId="5" xfId="0" applyNumberFormat="1" applyFont="1" applyBorder="1" applyAlignment="1">
      <alignment horizontal="center" vertical="top"/>
    </xf>
    <xf numFmtId="2" fontId="1" fillId="0" borderId="7" xfId="0" applyNumberFormat="1" applyFont="1" applyBorder="1" applyAlignment="1">
      <alignment horizontal="center" vertical="top"/>
    </xf>
    <xf numFmtId="2" fontId="1" fillId="0" borderId="12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2" fontId="1" fillId="0" borderId="37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 wrapText="1"/>
    </xf>
    <xf numFmtId="2" fontId="1" fillId="0" borderId="10" xfId="0" applyNumberFormat="1" applyFont="1" applyBorder="1"/>
    <xf numFmtId="2" fontId="1" fillId="0" borderId="16" xfId="0" applyNumberFormat="1" applyFont="1" applyBorder="1"/>
    <xf numFmtId="2" fontId="1" fillId="0" borderId="6" xfId="0" applyNumberFormat="1" applyFont="1" applyBorder="1"/>
    <xf numFmtId="2" fontId="1" fillId="0" borderId="11" xfId="0" applyNumberFormat="1" applyFont="1" applyBorder="1"/>
    <xf numFmtId="2" fontId="1" fillId="0" borderId="14" xfId="0" applyNumberFormat="1" applyFont="1" applyBorder="1"/>
    <xf numFmtId="2" fontId="1" fillId="0" borderId="38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63" xfId="0" applyNumberFormat="1" applyFont="1" applyBorder="1"/>
    <xf numFmtId="2" fontId="1" fillId="0" borderId="34" xfId="0" applyNumberFormat="1" applyFont="1" applyBorder="1"/>
    <xf numFmtId="2" fontId="1" fillId="0" borderId="44" xfId="0" applyNumberFormat="1" applyFont="1" applyBorder="1"/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center" wrapText="1"/>
    </xf>
    <xf numFmtId="2" fontId="1" fillId="0" borderId="42" xfId="0" applyNumberFormat="1" applyFont="1" applyBorder="1"/>
    <xf numFmtId="2" fontId="1" fillId="0" borderId="63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wrapText="1"/>
    </xf>
    <xf numFmtId="2" fontId="1" fillId="0" borderId="2" xfId="0" applyNumberFormat="1" applyFont="1" applyBorder="1"/>
    <xf numFmtId="2" fontId="1" fillId="0" borderId="6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49" fontId="1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>
      <alignment horizontal="center" vertical="top"/>
    </xf>
    <xf numFmtId="0" fontId="4" fillId="3" borderId="0" xfId="2" applyFont="1" applyFill="1" applyBorder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wrapText="1"/>
    </xf>
    <xf numFmtId="0" fontId="3" fillId="0" borderId="26" xfId="0" applyFont="1" applyBorder="1"/>
    <xf numFmtId="0" fontId="3" fillId="0" borderId="3" xfId="0" applyFont="1" applyBorder="1"/>
    <xf numFmtId="0" fontId="3" fillId="0" borderId="38" xfId="0" applyFont="1" applyBorder="1"/>
    <xf numFmtId="0" fontId="4" fillId="3" borderId="0" xfId="0" applyFont="1" applyFill="1" applyBorder="1" applyAlignment="1">
      <alignment horizontal="center" vertical="top" wrapText="1"/>
    </xf>
    <xf numFmtId="0" fontId="6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61" xfId="0" applyFont="1" applyBorder="1"/>
    <xf numFmtId="0" fontId="1" fillId="0" borderId="63" xfId="0" applyFont="1" applyBorder="1"/>
    <xf numFmtId="0" fontId="1" fillId="0" borderId="65" xfId="0" applyFont="1" applyBorder="1"/>
    <xf numFmtId="0" fontId="1" fillId="0" borderId="68" xfId="0" applyFont="1" applyBorder="1"/>
    <xf numFmtId="0" fontId="1" fillId="0" borderId="66" xfId="0" applyFont="1" applyBorder="1"/>
    <xf numFmtId="0" fontId="1" fillId="0" borderId="71" xfId="0" applyFont="1" applyBorder="1"/>
    <xf numFmtId="0" fontId="1" fillId="0" borderId="0" xfId="0" applyFont="1"/>
    <xf numFmtId="0" fontId="1" fillId="0" borderId="33" xfId="0" applyFont="1" applyBorder="1"/>
    <xf numFmtId="0" fontId="1" fillId="0" borderId="34" xfId="0" applyFont="1" applyBorder="1"/>
    <xf numFmtId="2" fontId="1" fillId="3" borderId="0" xfId="0" applyNumberFormat="1" applyFont="1" applyFill="1" applyBorder="1" applyAlignment="1">
      <alignment horizontal="center" wrapText="1"/>
    </xf>
    <xf numFmtId="0" fontId="1" fillId="3" borderId="0" xfId="2" applyFont="1" applyFill="1" applyBorder="1"/>
    <xf numFmtId="0" fontId="1" fillId="3" borderId="0" xfId="0" applyFont="1" applyFill="1" applyBorder="1" applyAlignment="1">
      <alignment vertical="center" wrapText="1"/>
    </xf>
    <xf numFmtId="0" fontId="4" fillId="3" borderId="40" xfId="0" applyFont="1" applyFill="1" applyBorder="1"/>
    <xf numFmtId="0" fontId="1" fillId="0" borderId="53" xfId="0" applyFont="1" applyBorder="1"/>
    <xf numFmtId="0" fontId="4" fillId="3" borderId="0" xfId="0" applyFont="1" applyFill="1" applyBorder="1" applyAlignment="1">
      <alignment horizontal="center" wrapText="1"/>
    </xf>
    <xf numFmtId="2" fontId="4" fillId="0" borderId="19" xfId="0" applyNumberFormat="1" applyFont="1" applyBorder="1"/>
    <xf numFmtId="0" fontId="3" fillId="0" borderId="19" xfId="0" applyFont="1" applyBorder="1"/>
    <xf numFmtId="0" fontId="3" fillId="0" borderId="63" xfId="0" applyFont="1" applyBorder="1"/>
    <xf numFmtId="49" fontId="1" fillId="0" borderId="62" xfId="0" applyNumberFormat="1" applyFont="1" applyBorder="1" applyAlignment="1">
      <alignment horizontal="right"/>
    </xf>
    <xf numFmtId="49" fontId="1" fillId="0" borderId="64" xfId="0" applyNumberFormat="1" applyFont="1" applyBorder="1" applyAlignment="1">
      <alignment horizontal="right"/>
    </xf>
    <xf numFmtId="0" fontId="1" fillId="3" borderId="60" xfId="0" applyFont="1" applyFill="1" applyBorder="1"/>
    <xf numFmtId="2" fontId="1" fillId="3" borderId="38" xfId="0" applyNumberFormat="1" applyFont="1" applyFill="1" applyBorder="1" applyAlignment="1">
      <alignment horizontal="center" vertical="top" wrapText="1"/>
    </xf>
    <xf numFmtId="2" fontId="1" fillId="3" borderId="38" xfId="0" applyNumberFormat="1" applyFont="1" applyFill="1" applyBorder="1" applyAlignment="1">
      <alignment horizontal="center" vertical="center" wrapText="1"/>
    </xf>
    <xf numFmtId="0" fontId="1" fillId="3" borderId="61" xfId="0" applyFont="1" applyFill="1" applyBorder="1"/>
    <xf numFmtId="0" fontId="1" fillId="3" borderId="63" xfId="0" applyFont="1" applyFill="1" applyBorder="1"/>
    <xf numFmtId="0" fontId="3" fillId="0" borderId="62" xfId="0" applyFont="1" applyBorder="1"/>
    <xf numFmtId="0" fontId="1" fillId="0" borderId="62" xfId="0" applyFont="1" applyBorder="1"/>
    <xf numFmtId="0" fontId="1" fillId="0" borderId="62" xfId="0" applyFont="1" applyBorder="1" applyAlignment="1">
      <alignment vertical="top" wrapText="1"/>
    </xf>
    <xf numFmtId="0" fontId="2" fillId="0" borderId="62" xfId="0" applyFont="1" applyBorder="1"/>
    <xf numFmtId="0" fontId="1" fillId="0" borderId="62" xfId="0" applyFont="1" applyBorder="1" applyAlignment="1">
      <alignment vertical="center"/>
    </xf>
    <xf numFmtId="0" fontId="1" fillId="0" borderId="64" xfId="0" applyFont="1" applyBorder="1"/>
    <xf numFmtId="0" fontId="3" fillId="3" borderId="38" xfId="0" applyFont="1" applyFill="1" applyBorder="1"/>
    <xf numFmtId="0" fontId="3" fillId="3" borderId="62" xfId="0" applyFont="1" applyFill="1" applyBorder="1"/>
    <xf numFmtId="0" fontId="3" fillId="3" borderId="1" xfId="0" applyFont="1" applyFill="1" applyBorder="1"/>
    <xf numFmtId="0" fontId="3" fillId="3" borderId="0" xfId="0" applyFont="1" applyFill="1" applyBorder="1"/>
    <xf numFmtId="0" fontId="1" fillId="0" borderId="73" xfId="0" applyFont="1" applyBorder="1"/>
    <xf numFmtId="0" fontId="3" fillId="3" borderId="0" xfId="0" applyFont="1" applyFill="1"/>
    <xf numFmtId="0" fontId="5" fillId="0" borderId="0" xfId="0" applyFont="1"/>
    <xf numFmtId="0" fontId="1" fillId="0" borderId="60" xfId="0" applyFont="1" applyBorder="1"/>
    <xf numFmtId="0" fontId="1" fillId="0" borderId="60" xfId="0" applyFont="1" applyBorder="1" applyAlignment="1">
      <alignment vertical="top" wrapText="1"/>
    </xf>
    <xf numFmtId="0" fontId="1" fillId="0" borderId="38" xfId="0" applyFont="1" applyBorder="1" applyAlignment="1">
      <alignment vertical="top" wrapText="1"/>
    </xf>
    <xf numFmtId="2" fontId="1" fillId="0" borderId="38" xfId="0" applyNumberFormat="1" applyFont="1" applyBorder="1" applyAlignment="1">
      <alignment vertical="top" wrapText="1"/>
    </xf>
    <xf numFmtId="0" fontId="1" fillId="3" borderId="62" xfId="0" applyFont="1" applyFill="1" applyBorder="1"/>
    <xf numFmtId="0" fontId="5" fillId="0" borderId="62" xfId="0" applyFont="1" applyBorder="1"/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wrapText="1"/>
    </xf>
    <xf numFmtId="2" fontId="8" fillId="0" borderId="63" xfId="0" applyNumberFormat="1" applyFont="1" applyBorder="1" applyAlignment="1">
      <alignment horizontal="center" wrapText="1"/>
    </xf>
    <xf numFmtId="0" fontId="4" fillId="0" borderId="63" xfId="0" applyFont="1" applyBorder="1"/>
    <xf numFmtId="0" fontId="6" fillId="3" borderId="0" xfId="0" applyFont="1" applyFill="1"/>
    <xf numFmtId="0" fontId="4" fillId="3" borderId="0" xfId="0" applyFont="1" applyFill="1"/>
    <xf numFmtId="0" fontId="1" fillId="3" borderId="13" xfId="0" applyFont="1" applyFill="1" applyBorder="1"/>
    <xf numFmtId="0" fontId="1" fillId="3" borderId="15" xfId="0" applyFont="1" applyFill="1" applyBorder="1"/>
    <xf numFmtId="0" fontId="3" fillId="3" borderId="63" xfId="0" applyFont="1" applyFill="1" applyBorder="1"/>
    <xf numFmtId="49" fontId="1" fillId="3" borderId="62" xfId="0" applyNumberFormat="1" applyFont="1" applyFill="1" applyBorder="1" applyAlignment="1">
      <alignment horizontal="right"/>
    </xf>
    <xf numFmtId="49" fontId="1" fillId="3" borderId="64" xfId="0" applyNumberFormat="1" applyFont="1" applyFill="1" applyBorder="1" applyAlignment="1">
      <alignment horizontal="right"/>
    </xf>
    <xf numFmtId="0" fontId="1" fillId="3" borderId="34" xfId="0" applyFont="1" applyFill="1" applyBorder="1"/>
    <xf numFmtId="2" fontId="1" fillId="3" borderId="34" xfId="0" applyNumberFormat="1" applyFont="1" applyFill="1" applyBorder="1"/>
    <xf numFmtId="0" fontId="4" fillId="3" borderId="33" xfId="0" applyFont="1" applyFill="1" applyBorder="1"/>
    <xf numFmtId="0" fontId="5" fillId="0" borderId="17" xfId="0" applyFont="1" applyBorder="1"/>
    <xf numFmtId="0" fontId="4" fillId="3" borderId="37" xfId="0" applyFont="1" applyFill="1" applyBorder="1"/>
    <xf numFmtId="0" fontId="4" fillId="0" borderId="17" xfId="0" applyFont="1" applyFill="1" applyBorder="1"/>
    <xf numFmtId="0" fontId="13" fillId="0" borderId="0" xfId="0" applyFont="1" applyBorder="1" applyAlignment="1">
      <alignment horizontal="right" wrapText="1"/>
    </xf>
    <xf numFmtId="0" fontId="10" fillId="0" borderId="62" xfId="0" applyFont="1" applyBorder="1"/>
    <xf numFmtId="0" fontId="4" fillId="0" borderId="0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2" fontId="1" fillId="0" borderId="19" xfId="0" applyNumberFormat="1" applyFont="1" applyBorder="1"/>
    <xf numFmtId="2" fontId="1" fillId="0" borderId="47" xfId="0" applyNumberFormat="1" applyFont="1" applyBorder="1"/>
    <xf numFmtId="2" fontId="1" fillId="0" borderId="24" xfId="0" applyNumberFormat="1" applyFont="1" applyBorder="1" applyAlignment="1">
      <alignment horizontal="center" wrapText="1"/>
    </xf>
    <xf numFmtId="2" fontId="1" fillId="0" borderId="46" xfId="0" applyNumberFormat="1" applyFont="1" applyBorder="1" applyAlignment="1">
      <alignment horizontal="center" wrapText="1"/>
    </xf>
    <xf numFmtId="2" fontId="1" fillId="0" borderId="49" xfId="0" applyNumberFormat="1" applyFont="1" applyBorder="1"/>
    <xf numFmtId="2" fontId="1" fillId="0" borderId="6" xfId="0" applyNumberFormat="1" applyFont="1" applyBorder="1" applyAlignment="1">
      <alignment horizontal="center" vertical="top"/>
    </xf>
    <xf numFmtId="2" fontId="1" fillId="0" borderId="22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  <xf numFmtId="2" fontId="1" fillId="0" borderId="19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  <xf numFmtId="2" fontId="5" fillId="0" borderId="19" xfId="0" applyNumberFormat="1" applyFont="1" applyBorder="1" applyAlignment="1">
      <alignment vertical="top" wrapText="1"/>
    </xf>
    <xf numFmtId="2" fontId="1" fillId="3" borderId="19" xfId="0" applyNumberFormat="1" applyFont="1" applyFill="1" applyBorder="1" applyAlignment="1">
      <alignment vertical="top" wrapText="1"/>
    </xf>
    <xf numFmtId="0" fontId="8" fillId="3" borderId="1" xfId="0" applyFont="1" applyFill="1" applyBorder="1"/>
    <xf numFmtId="0" fontId="1" fillId="0" borderId="29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2" fontId="1" fillId="0" borderId="46" xfId="0" applyNumberFormat="1" applyFont="1" applyBorder="1" applyAlignment="1">
      <alignment vertical="top" wrapText="1"/>
    </xf>
    <xf numFmtId="2" fontId="4" fillId="0" borderId="63" xfId="0" applyNumberFormat="1" applyFont="1" applyBorder="1"/>
    <xf numFmtId="2" fontId="8" fillId="3" borderId="19" xfId="0" applyNumberFormat="1" applyFont="1" applyFill="1" applyBorder="1" applyAlignment="1">
      <alignment horizontal="center" wrapText="1"/>
    </xf>
    <xf numFmtId="49" fontId="1" fillId="0" borderId="5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vertical="top"/>
    </xf>
    <xf numFmtId="49" fontId="1" fillId="0" borderId="21" xfId="0" applyNumberFormat="1" applyFont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right" vertical="top"/>
    </xf>
    <xf numFmtId="49" fontId="1" fillId="0" borderId="12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right" vertical="top"/>
    </xf>
    <xf numFmtId="49" fontId="1" fillId="0" borderId="29" xfId="0" applyNumberFormat="1" applyFont="1" applyBorder="1" applyAlignment="1">
      <alignment horizontal="right" vertical="top"/>
    </xf>
    <xf numFmtId="49" fontId="1" fillId="0" borderId="32" xfId="0" applyNumberFormat="1" applyFont="1" applyBorder="1" applyAlignment="1">
      <alignment horizontal="right" vertical="top"/>
    </xf>
    <xf numFmtId="49" fontId="1" fillId="0" borderId="31" xfId="0" applyNumberFormat="1" applyFont="1" applyBorder="1" applyAlignment="1">
      <alignment horizontal="right" vertical="top"/>
    </xf>
    <xf numFmtId="49" fontId="1" fillId="0" borderId="30" xfId="0" applyNumberFormat="1" applyFont="1" applyBorder="1" applyAlignment="1">
      <alignment horizontal="right" vertical="top"/>
    </xf>
    <xf numFmtId="49" fontId="1" fillId="0" borderId="31" xfId="0" applyNumberFormat="1" applyFont="1" applyBorder="1" applyAlignment="1">
      <alignment horizontal="center" vertical="top"/>
    </xf>
    <xf numFmtId="49" fontId="1" fillId="0" borderId="30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50" xfId="0" applyNumberFormat="1" applyFont="1" applyBorder="1" applyAlignment="1">
      <alignment horizontal="right" vertical="top"/>
    </xf>
    <xf numFmtId="49" fontId="1" fillId="0" borderId="21" xfId="0" applyNumberFormat="1" applyFont="1" applyBorder="1" applyAlignment="1">
      <alignment horizontal="right" vertical="top"/>
    </xf>
    <xf numFmtId="0" fontId="1" fillId="0" borderId="50" xfId="0" applyFont="1" applyBorder="1" applyAlignment="1">
      <alignment horizontal="center" vertical="top"/>
    </xf>
    <xf numFmtId="0" fontId="4" fillId="0" borderId="53" xfId="0" applyFont="1" applyBorder="1" applyAlignment="1">
      <alignment horizontal="center" vertical="top"/>
    </xf>
    <xf numFmtId="2" fontId="1" fillId="0" borderId="54" xfId="0" applyNumberFormat="1" applyFont="1" applyBorder="1" applyAlignment="1">
      <alignment horizontal="center"/>
    </xf>
    <xf numFmtId="2" fontId="1" fillId="0" borderId="55" xfId="0" applyNumberFormat="1" applyFont="1" applyBorder="1" applyAlignment="1">
      <alignment horizontal="center"/>
    </xf>
    <xf numFmtId="2" fontId="1" fillId="0" borderId="56" xfId="0" applyNumberFormat="1" applyFont="1" applyBorder="1" applyAlignment="1">
      <alignment horizontal="center"/>
    </xf>
    <xf numFmtId="49" fontId="1" fillId="0" borderId="62" xfId="0" applyNumberFormat="1" applyFont="1" applyBorder="1" applyAlignment="1">
      <alignment horizontal="right" vertical="top"/>
    </xf>
    <xf numFmtId="49" fontId="1" fillId="0" borderId="69" xfId="0" applyNumberFormat="1" applyFont="1" applyBorder="1" applyAlignment="1">
      <alignment horizontal="center" vertical="top"/>
    </xf>
    <xf numFmtId="49" fontId="1" fillId="0" borderId="67" xfId="0" applyNumberFormat="1" applyFont="1" applyBorder="1" applyAlignment="1">
      <alignment horizontal="center" vertical="top"/>
    </xf>
    <xf numFmtId="49" fontId="1" fillId="0" borderId="70" xfId="0" applyNumberFormat="1" applyFont="1" applyBorder="1" applyAlignment="1">
      <alignment horizontal="center" vertical="top"/>
    </xf>
    <xf numFmtId="49" fontId="1" fillId="0" borderId="19" xfId="0" applyNumberFormat="1" applyFont="1" applyBorder="1" applyAlignment="1">
      <alignment horizontal="right" vertical="top"/>
    </xf>
    <xf numFmtId="49" fontId="1" fillId="0" borderId="24" xfId="0" applyNumberFormat="1" applyFont="1" applyBorder="1" applyAlignment="1">
      <alignment horizontal="center" vertical="top"/>
    </xf>
    <xf numFmtId="49" fontId="1" fillId="0" borderId="25" xfId="0" applyNumberFormat="1" applyFont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vertical="top"/>
    </xf>
    <xf numFmtId="49" fontId="1" fillId="3" borderId="62" xfId="0" applyNumberFormat="1" applyFont="1" applyFill="1" applyBorder="1" applyAlignment="1">
      <alignment horizontal="right" vertical="top"/>
    </xf>
    <xf numFmtId="49" fontId="1" fillId="3" borderId="69" xfId="0" applyNumberFormat="1" applyFont="1" applyFill="1" applyBorder="1" applyAlignment="1">
      <alignment horizontal="center" vertical="top"/>
    </xf>
    <xf numFmtId="49" fontId="1" fillId="3" borderId="67" xfId="0" applyNumberFormat="1" applyFont="1" applyFill="1" applyBorder="1" applyAlignment="1">
      <alignment horizontal="center" vertical="top"/>
    </xf>
    <xf numFmtId="49" fontId="1" fillId="3" borderId="70" xfId="0" applyNumberFormat="1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>
      <alignment horizontal="right" vertical="top"/>
    </xf>
    <xf numFmtId="0" fontId="1" fillId="3" borderId="5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2" fontId="1" fillId="3" borderId="8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4" fillId="0" borderId="19" xfId="0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74" xfId="0" applyNumberFormat="1" applyFont="1" applyBorder="1" applyAlignment="1">
      <alignment horizontal="center" vertical="top"/>
    </xf>
    <xf numFmtId="2" fontId="1" fillId="0" borderId="75" xfId="0" applyNumberFormat="1" applyFont="1" applyBorder="1" applyAlignment="1">
      <alignment horizontal="center" vertical="top"/>
    </xf>
    <xf numFmtId="0" fontId="1" fillId="0" borderId="4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wrapText="1"/>
    </xf>
    <xf numFmtId="0" fontId="1" fillId="0" borderId="38" xfId="0" applyFont="1" applyBorder="1" applyAlignment="1">
      <alignment wrapText="1"/>
    </xf>
    <xf numFmtId="2" fontId="1" fillId="0" borderId="3" xfId="0" applyNumberFormat="1" applyFont="1" applyBorder="1" applyAlignment="1">
      <alignment wrapText="1"/>
    </xf>
    <xf numFmtId="0" fontId="4" fillId="0" borderId="37" xfId="0" applyFont="1" applyBorder="1" applyAlignment="1"/>
    <xf numFmtId="0" fontId="1" fillId="0" borderId="61" xfId="0" applyFont="1" applyBorder="1" applyAlignment="1"/>
    <xf numFmtId="0" fontId="4" fillId="3" borderId="0" xfId="0" applyFont="1" applyFill="1" applyBorder="1" applyAlignment="1"/>
    <xf numFmtId="2" fontId="4" fillId="3" borderId="0" xfId="0" applyNumberFormat="1" applyFont="1" applyFill="1" applyBorder="1" applyAlignment="1">
      <alignment wrapText="1"/>
    </xf>
    <xf numFmtId="0" fontId="4" fillId="3" borderId="0" xfId="2" applyFont="1" applyFill="1" applyBorder="1" applyAlignment="1"/>
    <xf numFmtId="2" fontId="4" fillId="3" borderId="0" xfId="0" applyNumberFormat="1" applyFont="1" applyFill="1" applyBorder="1" applyAlignment="1"/>
    <xf numFmtId="0" fontId="3" fillId="0" borderId="0" xfId="0" applyFont="1" applyAlignment="1"/>
    <xf numFmtId="0" fontId="1" fillId="0" borderId="3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4" fillId="0" borderId="26" xfId="0" applyFont="1" applyBorder="1" applyAlignment="1"/>
    <xf numFmtId="2" fontId="1" fillId="0" borderId="3" xfId="0" applyNumberFormat="1" applyFont="1" applyBorder="1" applyAlignment="1">
      <alignment horizontal="center" wrapText="1"/>
    </xf>
    <xf numFmtId="0" fontId="1" fillId="0" borderId="72" xfId="0" applyFont="1" applyBorder="1" applyAlignment="1"/>
    <xf numFmtId="2" fontId="1" fillId="0" borderId="1" xfId="0" applyNumberFormat="1" applyFont="1" applyBorder="1" applyAlignment="1">
      <alignment wrapText="1"/>
    </xf>
    <xf numFmtId="0" fontId="5" fillId="0" borderId="19" xfId="0" applyFont="1" applyBorder="1" applyAlignment="1"/>
    <xf numFmtId="0" fontId="4" fillId="0" borderId="17" xfId="0" applyFont="1" applyBorder="1" applyAlignment="1"/>
    <xf numFmtId="0" fontId="1" fillId="0" borderId="63" xfId="0" applyFont="1" applyBorder="1" applyAlignment="1"/>
    <xf numFmtId="0" fontId="4" fillId="0" borderId="62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wrapText="1"/>
    </xf>
    <xf numFmtId="0" fontId="4" fillId="3" borderId="63" xfId="0" applyFont="1" applyFill="1" applyBorder="1"/>
    <xf numFmtId="0" fontId="4" fillId="3" borderId="1" xfId="0" applyFont="1" applyFill="1" applyBorder="1" applyAlignment="1">
      <alignment horizontal="justify" vertical="top"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/>
    <xf numFmtId="0" fontId="5" fillId="0" borderId="19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4" fillId="0" borderId="19" xfId="0" applyFont="1" applyBorder="1" applyAlignment="1"/>
    <xf numFmtId="2" fontId="1" fillId="0" borderId="23" xfId="0" applyNumberFormat="1" applyFont="1" applyBorder="1" applyAlignment="1">
      <alignment wrapText="1"/>
    </xf>
    <xf numFmtId="0" fontId="1" fillId="0" borderId="23" xfId="0" applyFont="1" applyBorder="1" applyAlignment="1"/>
    <xf numFmtId="0" fontId="1" fillId="0" borderId="46" xfId="0" applyFont="1" applyBorder="1" applyAlignment="1"/>
    <xf numFmtId="2" fontId="1" fillId="0" borderId="19" xfId="0" applyNumberFormat="1" applyFont="1" applyBorder="1" applyAlignment="1">
      <alignment vertical="top"/>
    </xf>
    <xf numFmtId="2" fontId="1" fillId="0" borderId="19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46" xfId="0" applyFont="1" applyFill="1" applyBorder="1"/>
    <xf numFmtId="0" fontId="1" fillId="0" borderId="46" xfId="0" applyFont="1" applyBorder="1" applyAlignment="1">
      <alignment vertical="top"/>
    </xf>
    <xf numFmtId="0" fontId="1" fillId="0" borderId="17" xfId="0" applyFont="1" applyBorder="1" applyAlignment="1"/>
    <xf numFmtId="0" fontId="1" fillId="0" borderId="19" xfId="0" applyFont="1" applyBorder="1" applyAlignment="1">
      <alignment horizontal="center" wrapText="1"/>
    </xf>
    <xf numFmtId="2" fontId="1" fillId="0" borderId="46" xfId="0" applyNumberFormat="1" applyFont="1" applyBorder="1" applyAlignment="1">
      <alignment wrapText="1"/>
    </xf>
    <xf numFmtId="0" fontId="1" fillId="3" borderId="19" xfId="0" applyFont="1" applyFill="1" applyBorder="1" applyAlignment="1">
      <alignment vertical="top"/>
    </xf>
    <xf numFmtId="0" fontId="4" fillId="3" borderId="19" xfId="0" applyFont="1" applyFill="1" applyBorder="1" applyAlignment="1">
      <alignment vertical="top"/>
    </xf>
    <xf numFmtId="2" fontId="1" fillId="0" borderId="0" xfId="0" applyNumberFormat="1" applyFont="1" applyBorder="1" applyAlignment="1"/>
    <xf numFmtId="0" fontId="1" fillId="0" borderId="0" xfId="0" applyFont="1" applyBorder="1" applyAlignment="1"/>
    <xf numFmtId="2" fontId="1" fillId="0" borderId="7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9" xfId="0" applyNumberFormat="1" applyFont="1" applyBorder="1" applyAlignment="1"/>
    <xf numFmtId="2" fontId="4" fillId="0" borderId="19" xfId="0" applyNumberFormat="1" applyFont="1" applyBorder="1" applyAlignment="1"/>
    <xf numFmtId="0" fontId="3" fillId="0" borderId="19" xfId="0" applyFont="1" applyBorder="1" applyAlignment="1"/>
    <xf numFmtId="2" fontId="1" fillId="0" borderId="47" xfId="0" applyNumberFormat="1" applyFont="1" applyBorder="1" applyAlignment="1"/>
    <xf numFmtId="0" fontId="1" fillId="0" borderId="47" xfId="0" applyFont="1" applyBorder="1" applyAlignment="1"/>
    <xf numFmtId="0" fontId="3" fillId="0" borderId="0" xfId="0" applyFont="1" applyBorder="1" applyAlignment="1"/>
    <xf numFmtId="2" fontId="1" fillId="3" borderId="0" xfId="0" applyNumberFormat="1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4" fillId="0" borderId="19" xfId="0" applyFont="1" applyBorder="1" applyAlignment="1">
      <alignment vertical="top"/>
    </xf>
    <xf numFmtId="2" fontId="4" fillId="0" borderId="19" xfId="0" applyNumberFormat="1" applyFont="1" applyBorder="1" applyAlignment="1">
      <alignment vertical="top"/>
    </xf>
    <xf numFmtId="2" fontId="4" fillId="3" borderId="19" xfId="0" applyNumberFormat="1" applyFont="1" applyFill="1" applyBorder="1" applyAlignment="1">
      <alignment vertical="top"/>
    </xf>
    <xf numFmtId="2" fontId="4" fillId="3" borderId="19" xfId="0" applyNumberFormat="1" applyFont="1" applyFill="1" applyBorder="1" applyAlignment="1">
      <alignment horizontal="center" vertical="top" wrapText="1"/>
    </xf>
    <xf numFmtId="2" fontId="1" fillId="3" borderId="19" xfId="0" applyNumberFormat="1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vertical="top"/>
    </xf>
    <xf numFmtId="2" fontId="1" fillId="3" borderId="19" xfId="0" applyNumberFormat="1" applyFont="1" applyFill="1" applyBorder="1" applyAlignment="1">
      <alignment vertical="top"/>
    </xf>
    <xf numFmtId="0" fontId="3" fillId="3" borderId="19" xfId="0" applyFont="1" applyFill="1" applyBorder="1" applyAlignment="1">
      <alignment vertical="top"/>
    </xf>
    <xf numFmtId="2" fontId="1" fillId="3" borderId="47" xfId="0" applyNumberFormat="1" applyFont="1" applyFill="1" applyBorder="1" applyAlignment="1">
      <alignment vertical="top"/>
    </xf>
    <xf numFmtId="0" fontId="1" fillId="3" borderId="47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2" fontId="1" fillId="0" borderId="23" xfId="0" applyNumberFormat="1" applyFont="1" applyBorder="1" applyAlignment="1">
      <alignment vertical="top" wrapText="1"/>
    </xf>
    <xf numFmtId="0" fontId="1" fillId="0" borderId="23" xfId="0" applyFont="1" applyBorder="1"/>
    <xf numFmtId="0" fontId="4" fillId="0" borderId="27" xfId="0" applyFont="1" applyBorder="1"/>
    <xf numFmtId="2" fontId="4" fillId="0" borderId="34" xfId="0" applyNumberFormat="1" applyFont="1" applyBorder="1"/>
    <xf numFmtId="2" fontId="4" fillId="0" borderId="47" xfId="0" applyNumberFormat="1" applyFont="1" applyBorder="1"/>
    <xf numFmtId="0" fontId="4" fillId="0" borderId="47" xfId="0" applyFont="1" applyBorder="1"/>
    <xf numFmtId="0" fontId="4" fillId="0" borderId="34" xfId="0" applyFont="1" applyBorder="1"/>
    <xf numFmtId="0" fontId="4" fillId="0" borderId="65" xfId="0" applyFont="1" applyBorder="1"/>
    <xf numFmtId="0" fontId="4" fillId="0" borderId="33" xfId="0" applyFont="1" applyBorder="1" applyAlignment="1">
      <alignment vertical="center" wrapText="1"/>
    </xf>
    <xf numFmtId="2" fontId="4" fillId="0" borderId="34" xfId="0" applyNumberFormat="1" applyFont="1" applyBorder="1" applyAlignment="1">
      <alignment horizontal="center" wrapText="1"/>
    </xf>
    <xf numFmtId="2" fontId="4" fillId="0" borderId="47" xfId="0" applyNumberFormat="1" applyFont="1" applyBorder="1" applyAlignment="1">
      <alignment horizontal="center" wrapText="1"/>
    </xf>
    <xf numFmtId="0" fontId="4" fillId="0" borderId="39" xfId="0" applyFont="1" applyBorder="1"/>
    <xf numFmtId="0" fontId="4" fillId="0" borderId="40" xfId="0" applyFont="1" applyBorder="1"/>
    <xf numFmtId="2" fontId="4" fillId="0" borderId="2" xfId="0" applyNumberFormat="1" applyFont="1" applyBorder="1"/>
    <xf numFmtId="2" fontId="4" fillId="0" borderId="24" xfId="0" applyNumberFormat="1" applyFont="1" applyBorder="1"/>
    <xf numFmtId="0" fontId="4" fillId="0" borderId="24" xfId="0" applyFont="1" applyBorder="1"/>
    <xf numFmtId="0" fontId="4" fillId="0" borderId="2" xfId="0" applyFont="1" applyBorder="1"/>
    <xf numFmtId="0" fontId="4" fillId="0" borderId="68" xfId="0" applyFont="1" applyBorder="1"/>
    <xf numFmtId="2" fontId="1" fillId="0" borderId="48" xfId="0" applyNumberFormat="1" applyFont="1" applyBorder="1" applyAlignment="1">
      <alignment vertical="top" wrapText="1"/>
    </xf>
    <xf numFmtId="0" fontId="1" fillId="0" borderId="48" xfId="0" applyFont="1" applyBorder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A155"/>
  <sheetViews>
    <sheetView view="pageBreakPreview" zoomScale="80" zoomScaleNormal="70" zoomScaleSheetLayoutView="80" workbookViewId="0">
      <selection activeCell="F86" sqref="F86:G86"/>
    </sheetView>
  </sheetViews>
  <sheetFormatPr defaultRowHeight="18.75" x14ac:dyDescent="0.3"/>
  <cols>
    <col min="1" max="1" width="27.140625" style="120" customWidth="1"/>
    <col min="2" max="2" width="49" style="120" customWidth="1"/>
    <col min="3" max="3" width="23.7109375" style="120" customWidth="1"/>
    <col min="4" max="5" width="9.85546875" style="120"/>
    <col min="6" max="6" width="11.5703125" style="120" customWidth="1"/>
    <col min="7" max="7" width="9.85546875" style="120"/>
    <col min="8" max="8" width="2.7109375" style="175" customWidth="1"/>
    <col min="9" max="11" width="9.85546875" style="120"/>
    <col min="12" max="12" width="11.5703125" style="120" customWidth="1"/>
    <col min="13" max="14" width="9.85546875" style="120"/>
    <col min="15" max="21" width="9.85546875" style="51"/>
    <col min="22" max="22" width="17.140625" style="51" customWidth="1"/>
    <col min="23" max="24" width="9.140625" style="51"/>
    <col min="25" max="25" width="7.28515625" style="51" customWidth="1"/>
    <col min="26" max="27" width="9.140625" style="51"/>
    <col min="28" max="16384" width="9.140625" style="120"/>
  </cols>
  <sheetData>
    <row r="1" spans="1:25" x14ac:dyDescent="0.3">
      <c r="A1" s="160"/>
      <c r="B1" s="93"/>
      <c r="C1" s="93"/>
      <c r="D1" s="126"/>
      <c r="E1" s="126"/>
      <c r="F1" s="126"/>
      <c r="G1" s="93"/>
      <c r="H1" s="121"/>
      <c r="I1" s="126"/>
      <c r="J1" s="126"/>
      <c r="K1" s="126" t="s">
        <v>0</v>
      </c>
      <c r="L1" s="126"/>
      <c r="M1" s="126"/>
      <c r="N1" s="93"/>
      <c r="O1" s="52"/>
      <c r="P1" s="52"/>
      <c r="Q1" s="52"/>
      <c r="R1" s="52"/>
      <c r="S1" s="52"/>
      <c r="T1" s="52"/>
      <c r="U1" s="52"/>
      <c r="Y1" s="166"/>
    </row>
    <row r="2" spans="1:25" x14ac:dyDescent="0.3">
      <c r="A2" s="160"/>
      <c r="B2" s="93"/>
      <c r="C2" s="93"/>
      <c r="D2" s="126"/>
      <c r="E2" s="126"/>
      <c r="F2" s="126"/>
      <c r="G2" s="93"/>
      <c r="H2" s="121"/>
      <c r="I2" s="126"/>
      <c r="J2" s="126"/>
      <c r="K2" s="126" t="s">
        <v>1</v>
      </c>
      <c r="L2" s="126"/>
      <c r="M2" s="126"/>
      <c r="N2" s="93"/>
      <c r="O2" s="52"/>
      <c r="P2" s="52"/>
      <c r="Q2" s="52"/>
      <c r="R2" s="52"/>
      <c r="S2" s="52"/>
      <c r="T2" s="52"/>
      <c r="U2" s="52"/>
      <c r="Y2" s="166"/>
    </row>
    <row r="3" spans="1:25" x14ac:dyDescent="0.3">
      <c r="A3" s="160"/>
      <c r="B3" s="93"/>
      <c r="C3" s="93"/>
      <c r="D3" s="126"/>
      <c r="E3" s="126"/>
      <c r="F3" s="126"/>
      <c r="G3" s="93"/>
      <c r="H3" s="121"/>
      <c r="I3" s="126"/>
      <c r="J3" s="126"/>
      <c r="K3" s="126" t="s">
        <v>2</v>
      </c>
      <c r="L3" s="126"/>
      <c r="M3" s="126"/>
      <c r="N3" s="93"/>
      <c r="O3" s="52"/>
      <c r="P3" s="52"/>
      <c r="Q3" s="52"/>
      <c r="R3" s="52"/>
      <c r="S3" s="52"/>
      <c r="T3" s="52"/>
      <c r="U3" s="52"/>
      <c r="V3" s="166" t="s">
        <v>159</v>
      </c>
      <c r="W3" s="52">
        <f>SUM(D61)</f>
        <v>0.18</v>
      </c>
      <c r="Y3" s="166"/>
    </row>
    <row r="4" spans="1:25" x14ac:dyDescent="0.3">
      <c r="A4" s="160"/>
      <c r="B4" s="93"/>
      <c r="C4" s="93"/>
      <c r="D4" s="126"/>
      <c r="E4" s="126"/>
      <c r="F4" s="126"/>
      <c r="G4" s="93"/>
      <c r="H4" s="121"/>
      <c r="I4" s="126"/>
      <c r="J4" s="126"/>
      <c r="K4" s="120" t="s">
        <v>333</v>
      </c>
      <c r="O4" s="52"/>
      <c r="P4" s="52"/>
      <c r="Q4" s="52"/>
      <c r="R4" s="52"/>
      <c r="S4" s="52"/>
      <c r="T4" s="52"/>
      <c r="U4" s="52"/>
      <c r="V4" s="166" t="s">
        <v>160</v>
      </c>
      <c r="W4" s="52">
        <f>SUM(D52,D54,)</f>
        <v>122</v>
      </c>
      <c r="Y4" s="166"/>
    </row>
    <row r="5" spans="1:25" ht="19.5" thickBot="1" x14ac:dyDescent="0.35">
      <c r="A5" s="265" t="s">
        <v>3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93"/>
      <c r="V5" s="166" t="s">
        <v>161</v>
      </c>
      <c r="Y5" s="166"/>
    </row>
    <row r="6" spans="1:25" ht="19.5" thickBot="1" x14ac:dyDescent="0.35">
      <c r="A6" s="269" t="s">
        <v>4</v>
      </c>
      <c r="B6" s="271" t="s">
        <v>5</v>
      </c>
      <c r="C6" s="94"/>
      <c r="D6" s="127" t="s">
        <v>6</v>
      </c>
      <c r="E6" s="128" t="s">
        <v>7</v>
      </c>
      <c r="F6" s="249" t="s">
        <v>236</v>
      </c>
      <c r="G6" s="271" t="s">
        <v>238</v>
      </c>
      <c r="H6" s="273" t="s">
        <v>8</v>
      </c>
      <c r="I6" s="266" t="s">
        <v>9</v>
      </c>
      <c r="J6" s="267"/>
      <c r="K6" s="268"/>
      <c r="L6" s="134" t="s">
        <v>10</v>
      </c>
      <c r="M6" s="135" t="s">
        <v>11</v>
      </c>
      <c r="N6" s="116" t="s">
        <v>12</v>
      </c>
      <c r="O6" s="264"/>
      <c r="P6" s="264"/>
      <c r="Q6" s="264"/>
      <c r="R6" s="52"/>
      <c r="S6" s="52"/>
      <c r="T6" s="165" t="s">
        <v>6</v>
      </c>
      <c r="U6" s="165" t="s">
        <v>7</v>
      </c>
      <c r="V6" s="166" t="s">
        <v>162</v>
      </c>
      <c r="W6" s="52">
        <f>SUM(D48,D76)</f>
        <v>9.1199999999999992</v>
      </c>
      <c r="Y6" s="166"/>
    </row>
    <row r="7" spans="1:25" ht="19.5" thickBot="1" x14ac:dyDescent="0.35">
      <c r="A7" s="270"/>
      <c r="B7" s="272"/>
      <c r="C7" s="97"/>
      <c r="D7" s="129"/>
      <c r="E7" s="130"/>
      <c r="F7" s="248" t="s">
        <v>237</v>
      </c>
      <c r="G7" s="272"/>
      <c r="H7" s="274"/>
      <c r="I7" s="136" t="s">
        <v>13</v>
      </c>
      <c r="J7" s="126" t="s">
        <v>14</v>
      </c>
      <c r="K7" s="136" t="s">
        <v>15</v>
      </c>
      <c r="L7" s="137" t="s">
        <v>16</v>
      </c>
      <c r="M7" s="138"/>
      <c r="N7" s="117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T7" s="165"/>
      <c r="U7" s="165"/>
      <c r="V7" s="166" t="s">
        <v>132</v>
      </c>
      <c r="Y7" s="166"/>
    </row>
    <row r="8" spans="1:25" x14ac:dyDescent="0.3">
      <c r="A8" s="275" t="s">
        <v>18</v>
      </c>
      <c r="B8" s="95" t="s">
        <v>39</v>
      </c>
      <c r="C8" s="131"/>
      <c r="D8" s="133">
        <f>SUM(G8*T8)/H8</f>
        <v>45</v>
      </c>
      <c r="E8" s="133">
        <f>SUM(G8*U8)/H8</f>
        <v>40</v>
      </c>
      <c r="F8" s="357">
        <v>40</v>
      </c>
      <c r="G8" s="359">
        <v>40</v>
      </c>
      <c r="H8" s="26">
        <v>40</v>
      </c>
      <c r="I8" s="139">
        <f>SUM(O8*G8)/H8</f>
        <v>5.08</v>
      </c>
      <c r="J8" s="139">
        <f>SUM(P8*G8)/H8</f>
        <v>4.5999999999999996</v>
      </c>
      <c r="K8" s="139">
        <f>SUM(Q8*G8)/H8</f>
        <v>0.28000000000000003</v>
      </c>
      <c r="L8" s="139">
        <f>SUM(R8*G8)/H8</f>
        <v>63</v>
      </c>
      <c r="M8" s="17">
        <f>SUM(S8*G8)/H8</f>
        <v>0</v>
      </c>
      <c r="N8" s="176">
        <v>1</v>
      </c>
      <c r="O8" s="52">
        <v>5.08</v>
      </c>
      <c r="P8" s="52">
        <v>4.5999999999999996</v>
      </c>
      <c r="Q8" s="52">
        <v>0.28000000000000003</v>
      </c>
      <c r="R8" s="52">
        <v>63</v>
      </c>
      <c r="S8" s="80">
        <v>0</v>
      </c>
      <c r="T8" s="52">
        <v>45</v>
      </c>
      <c r="U8" s="52">
        <v>40</v>
      </c>
      <c r="V8" s="166" t="s">
        <v>163</v>
      </c>
      <c r="X8" s="52"/>
      <c r="Y8" s="166"/>
    </row>
    <row r="9" spans="1:25" ht="37.5" x14ac:dyDescent="0.3">
      <c r="A9" s="276"/>
      <c r="B9" s="103" t="s">
        <v>241</v>
      </c>
      <c r="C9" s="10"/>
      <c r="D9" s="133"/>
      <c r="E9" s="133"/>
      <c r="F9" s="241"/>
      <c r="G9" s="110">
        <v>120</v>
      </c>
      <c r="H9" s="123">
        <v>1000</v>
      </c>
      <c r="I9" s="140">
        <v>3.56</v>
      </c>
      <c r="J9" s="140">
        <v>6.22</v>
      </c>
      <c r="K9" s="140">
        <v>7.5</v>
      </c>
      <c r="L9" s="140">
        <v>100.32</v>
      </c>
      <c r="M9" s="149">
        <v>13.2</v>
      </c>
      <c r="N9" s="177">
        <v>3</v>
      </c>
      <c r="O9" s="52">
        <v>9.84</v>
      </c>
      <c r="P9" s="52">
        <v>61.5</v>
      </c>
      <c r="Q9" s="52">
        <v>37.32</v>
      </c>
      <c r="R9" s="52">
        <v>742</v>
      </c>
      <c r="S9" s="52">
        <v>167.6</v>
      </c>
      <c r="T9" s="73"/>
      <c r="U9" s="73"/>
      <c r="V9" s="166" t="s">
        <v>164</v>
      </c>
      <c r="Y9" s="166"/>
    </row>
    <row r="10" spans="1:25" ht="56.25" x14ac:dyDescent="0.3">
      <c r="A10" s="276"/>
      <c r="B10" s="12" t="s">
        <v>243</v>
      </c>
      <c r="C10" s="8" t="s">
        <v>242</v>
      </c>
      <c r="D10" s="133">
        <v>175.44</v>
      </c>
      <c r="E10" s="133">
        <v>114</v>
      </c>
      <c r="F10" s="241"/>
      <c r="G10" s="28">
        <f>SUM(G9)</f>
        <v>120</v>
      </c>
      <c r="H10" s="123">
        <v>1000</v>
      </c>
      <c r="I10" s="140"/>
      <c r="J10" s="140"/>
      <c r="K10" s="140"/>
      <c r="L10" s="140"/>
      <c r="M10" s="107"/>
      <c r="N10" s="177"/>
      <c r="O10" s="79"/>
      <c r="P10" s="79"/>
      <c r="Q10" s="79"/>
      <c r="R10" s="79"/>
      <c r="T10" s="73">
        <v>565</v>
      </c>
      <c r="U10" s="73">
        <v>480</v>
      </c>
      <c r="V10" s="166" t="s">
        <v>165</v>
      </c>
      <c r="Y10" s="166"/>
    </row>
    <row r="11" spans="1:25" x14ac:dyDescent="0.3">
      <c r="A11" s="276"/>
      <c r="B11" s="103"/>
      <c r="C11" s="6" t="s">
        <v>44</v>
      </c>
      <c r="D11" s="133">
        <v>6</v>
      </c>
      <c r="E11" s="133">
        <v>6</v>
      </c>
      <c r="F11" s="241"/>
      <c r="G11" s="28">
        <f>SUM(G9)</f>
        <v>120</v>
      </c>
      <c r="H11" s="123">
        <v>1000</v>
      </c>
      <c r="I11" s="107"/>
      <c r="J11" s="107"/>
      <c r="K11" s="107"/>
      <c r="L11" s="107"/>
      <c r="M11" s="107"/>
      <c r="N11" s="177"/>
      <c r="T11" s="73">
        <v>60</v>
      </c>
      <c r="U11" s="73">
        <v>60</v>
      </c>
      <c r="V11" s="166" t="s">
        <v>168</v>
      </c>
      <c r="Y11" s="166"/>
    </row>
    <row r="12" spans="1:25" x14ac:dyDescent="0.3">
      <c r="A12" s="276"/>
      <c r="B12" s="103" t="s">
        <v>245</v>
      </c>
      <c r="C12" s="6"/>
      <c r="D12" s="133"/>
      <c r="E12" s="133"/>
      <c r="F12" s="241">
        <v>100</v>
      </c>
      <c r="G12" s="28"/>
      <c r="H12" s="123"/>
      <c r="I12" s="107">
        <v>1.68</v>
      </c>
      <c r="J12" s="107">
        <v>6.06</v>
      </c>
      <c r="K12" s="107">
        <v>10.38</v>
      </c>
      <c r="L12" s="107">
        <v>103.08</v>
      </c>
      <c r="M12" s="107">
        <v>41.94</v>
      </c>
      <c r="N12" s="177">
        <v>4</v>
      </c>
      <c r="T12" s="73"/>
      <c r="U12" s="73"/>
      <c r="V12" s="166"/>
      <c r="Y12" s="166"/>
    </row>
    <row r="13" spans="1:25" x14ac:dyDescent="0.3">
      <c r="A13" s="276"/>
      <c r="B13" s="103" t="s">
        <v>237</v>
      </c>
      <c r="C13" s="6" t="s">
        <v>244</v>
      </c>
      <c r="D13" s="133">
        <v>120</v>
      </c>
      <c r="E13" s="133">
        <v>94.5</v>
      </c>
      <c r="F13" s="252"/>
      <c r="G13" s="28"/>
      <c r="H13" s="123"/>
      <c r="I13" s="107"/>
      <c r="J13" s="107"/>
      <c r="K13" s="107"/>
      <c r="L13" s="107"/>
      <c r="M13" s="107"/>
      <c r="N13" s="177"/>
      <c r="T13" s="73"/>
      <c r="U13" s="73"/>
      <c r="V13" s="166"/>
      <c r="Y13" s="166"/>
    </row>
    <row r="14" spans="1:25" x14ac:dyDescent="0.3">
      <c r="A14" s="276"/>
      <c r="B14" s="103"/>
      <c r="C14" s="6" t="s">
        <v>25</v>
      </c>
      <c r="D14" s="133">
        <v>30</v>
      </c>
      <c r="E14" s="133">
        <v>24</v>
      </c>
      <c r="F14" s="252"/>
      <c r="G14" s="28"/>
      <c r="H14" s="123"/>
      <c r="I14" s="107"/>
      <c r="J14" s="107"/>
      <c r="K14" s="107"/>
      <c r="L14" s="107"/>
      <c r="M14" s="107"/>
      <c r="N14" s="177"/>
      <c r="T14" s="73"/>
      <c r="U14" s="73"/>
      <c r="V14" s="166"/>
      <c r="Y14" s="166"/>
    </row>
    <row r="15" spans="1:25" x14ac:dyDescent="0.3">
      <c r="A15" s="276"/>
      <c r="B15" s="103"/>
      <c r="C15" s="6" t="s">
        <v>62</v>
      </c>
      <c r="D15" s="133">
        <v>0.36</v>
      </c>
      <c r="E15" s="133">
        <v>0.36</v>
      </c>
      <c r="F15" s="252"/>
      <c r="G15" s="28"/>
      <c r="H15" s="123"/>
      <c r="I15" s="107"/>
      <c r="J15" s="107"/>
      <c r="K15" s="107"/>
      <c r="L15" s="107"/>
      <c r="M15" s="107"/>
      <c r="N15" s="177"/>
      <c r="T15" s="73"/>
      <c r="U15" s="73"/>
      <c r="V15" s="166"/>
      <c r="Y15" s="166"/>
    </row>
    <row r="16" spans="1:25" x14ac:dyDescent="0.3">
      <c r="A16" s="276"/>
      <c r="B16" s="103"/>
      <c r="C16" s="6" t="s">
        <v>27</v>
      </c>
      <c r="D16" s="133">
        <v>11.64</v>
      </c>
      <c r="E16" s="133">
        <v>11.64</v>
      </c>
      <c r="F16" s="241"/>
      <c r="G16" s="28"/>
      <c r="H16" s="123"/>
      <c r="I16" s="107"/>
      <c r="J16" s="107"/>
      <c r="K16" s="107"/>
      <c r="L16" s="107"/>
      <c r="M16" s="107"/>
      <c r="N16" s="177"/>
      <c r="T16" s="73"/>
      <c r="U16" s="73"/>
      <c r="V16" s="166"/>
      <c r="Y16" s="166"/>
    </row>
    <row r="17" spans="1:27" x14ac:dyDescent="0.3">
      <c r="A17" s="276"/>
      <c r="B17" s="103"/>
      <c r="C17" s="6" t="s">
        <v>31</v>
      </c>
      <c r="D17" s="133">
        <v>6</v>
      </c>
      <c r="E17" s="133">
        <v>6</v>
      </c>
      <c r="F17" s="241"/>
      <c r="G17" s="28"/>
      <c r="H17" s="123"/>
      <c r="I17" s="107"/>
      <c r="J17" s="107"/>
      <c r="K17" s="107"/>
      <c r="L17" s="107"/>
      <c r="M17" s="107"/>
      <c r="N17" s="177"/>
      <c r="T17" s="73"/>
      <c r="U17" s="73"/>
      <c r="V17" s="166"/>
      <c r="Y17" s="166"/>
    </row>
    <row r="18" spans="1:27" ht="23.25" customHeight="1" x14ac:dyDescent="0.3">
      <c r="A18" s="276"/>
      <c r="B18" s="103"/>
      <c r="C18" s="6" t="s">
        <v>51</v>
      </c>
      <c r="D18" s="133">
        <v>6</v>
      </c>
      <c r="E18" s="133">
        <v>6</v>
      </c>
      <c r="F18" s="241"/>
      <c r="G18" s="28"/>
      <c r="H18" s="123"/>
      <c r="I18" s="107"/>
      <c r="J18" s="107"/>
      <c r="K18" s="107"/>
      <c r="L18" s="107"/>
      <c r="M18" s="107"/>
      <c r="N18" s="177"/>
      <c r="T18" s="73"/>
      <c r="U18" s="73"/>
      <c r="V18" s="166"/>
      <c r="Y18" s="166"/>
    </row>
    <row r="19" spans="1:27" x14ac:dyDescent="0.3">
      <c r="A19" s="276"/>
      <c r="B19" s="102" t="s">
        <v>19</v>
      </c>
      <c r="C19" s="100"/>
      <c r="D19" s="132"/>
      <c r="E19" s="132"/>
      <c r="F19" s="242"/>
      <c r="G19" s="110">
        <v>40</v>
      </c>
      <c r="H19" s="123">
        <v>25</v>
      </c>
      <c r="I19" s="140">
        <f>SUM(O19*G19)/H19</f>
        <v>5.2</v>
      </c>
      <c r="J19" s="140">
        <f>SUM(P19*G19)/H19</f>
        <v>7.168000000000001</v>
      </c>
      <c r="K19" s="140">
        <f>SUM(Q19*G19)/H19</f>
        <v>49.823999999999998</v>
      </c>
      <c r="L19" s="140">
        <f>SUM(R19*G19)/H19</f>
        <v>269.12</v>
      </c>
      <c r="M19" s="149">
        <f>SUM(S19*G19)/H19</f>
        <v>0.64</v>
      </c>
      <c r="N19" s="177" t="s">
        <v>306</v>
      </c>
      <c r="O19" s="79">
        <v>3.25</v>
      </c>
      <c r="P19" s="79">
        <v>4.4800000000000004</v>
      </c>
      <c r="Q19" s="79">
        <v>31.14</v>
      </c>
      <c r="R19" s="79">
        <v>168.2</v>
      </c>
      <c r="S19" s="80">
        <v>0.4</v>
      </c>
      <c r="T19" s="52"/>
      <c r="U19" s="52"/>
      <c r="V19" s="166" t="s">
        <v>169</v>
      </c>
      <c r="Y19" s="166"/>
    </row>
    <row r="20" spans="1:27" x14ac:dyDescent="0.3">
      <c r="A20" s="276"/>
      <c r="B20" s="102"/>
      <c r="C20" s="100" t="s">
        <v>20</v>
      </c>
      <c r="D20" s="133">
        <f>SUM(G20*T20)/H20</f>
        <v>19.2</v>
      </c>
      <c r="E20" s="133">
        <f t="shared" ref="E20:E25" si="0">SUM(G20*U20)/H20</f>
        <v>19.2</v>
      </c>
      <c r="F20" s="241"/>
      <c r="G20" s="28">
        <f>SUM(G19)</f>
        <v>40</v>
      </c>
      <c r="H20" s="123">
        <v>25</v>
      </c>
      <c r="I20" s="132"/>
      <c r="J20" s="107"/>
      <c r="K20" s="107"/>
      <c r="L20" s="107"/>
      <c r="M20" s="132"/>
      <c r="N20" s="177"/>
      <c r="O20" s="52"/>
      <c r="S20" s="52"/>
      <c r="T20" s="52">
        <v>12</v>
      </c>
      <c r="U20" s="70">
        <v>12</v>
      </c>
      <c r="V20" s="166" t="s">
        <v>170</v>
      </c>
      <c r="W20" s="52">
        <f>SUM(D67)</f>
        <v>100</v>
      </c>
      <c r="Y20" s="166"/>
    </row>
    <row r="21" spans="1:27" x14ac:dyDescent="0.3">
      <c r="A21" s="276"/>
      <c r="B21" s="102"/>
      <c r="C21" s="100" t="s">
        <v>32</v>
      </c>
      <c r="D21" s="133">
        <f>SUM(G21*T21)/H21</f>
        <v>4.8</v>
      </c>
      <c r="E21" s="133">
        <f t="shared" si="0"/>
        <v>4.8</v>
      </c>
      <c r="F21" s="241"/>
      <c r="G21" s="28">
        <f>SUM(G19)</f>
        <v>40</v>
      </c>
      <c r="H21" s="123">
        <v>25</v>
      </c>
      <c r="I21" s="132"/>
      <c r="J21" s="107"/>
      <c r="K21" s="107"/>
      <c r="L21" s="107"/>
      <c r="M21" s="132"/>
      <c r="N21" s="177"/>
      <c r="O21" s="52"/>
      <c r="S21" s="52"/>
      <c r="T21" s="52">
        <v>3</v>
      </c>
      <c r="U21" s="70">
        <v>3</v>
      </c>
      <c r="V21" s="166" t="s">
        <v>171</v>
      </c>
      <c r="Y21" s="166"/>
    </row>
    <row r="22" spans="1:27" x14ac:dyDescent="0.3">
      <c r="A22" s="276"/>
      <c r="B22" s="102" t="s">
        <v>45</v>
      </c>
      <c r="C22" s="10"/>
      <c r="D22" s="101"/>
      <c r="E22" s="101" t="s">
        <v>46</v>
      </c>
      <c r="F22" s="110">
        <v>150</v>
      </c>
      <c r="G22" s="110">
        <v>180</v>
      </c>
      <c r="H22" s="100">
        <v>190</v>
      </c>
      <c r="I22" s="140">
        <f>SUM(O22*G22)/H22</f>
        <v>5.6842105263157888E-2</v>
      </c>
      <c r="J22" s="140">
        <f>SUM(P22*G22)/H22</f>
        <v>1.8947368421052633E-2</v>
      </c>
      <c r="K22" s="140">
        <f>SUM(Q22*G22)/H22</f>
        <v>9.4642105263157905</v>
      </c>
      <c r="L22" s="140">
        <f>SUM(R22*G22)/H22</f>
        <v>37.89473684210526</v>
      </c>
      <c r="M22" s="149">
        <f>SUM(S22*G22)/H22</f>
        <v>2.8421052631578944E-2</v>
      </c>
      <c r="N22" s="177">
        <v>71</v>
      </c>
      <c r="O22" s="51">
        <v>0.06</v>
      </c>
      <c r="P22" s="51">
        <v>0.02</v>
      </c>
      <c r="Q22" s="51">
        <v>9.99</v>
      </c>
      <c r="R22" s="51">
        <v>40</v>
      </c>
      <c r="S22" s="51">
        <v>0.03</v>
      </c>
      <c r="U22" s="51" t="s">
        <v>46</v>
      </c>
      <c r="V22" s="166" t="s">
        <v>172</v>
      </c>
      <c r="Y22" s="166"/>
    </row>
    <row r="23" spans="1:27" x14ac:dyDescent="0.3">
      <c r="A23" s="276"/>
      <c r="B23" s="13"/>
      <c r="C23" s="100" t="s">
        <v>47</v>
      </c>
      <c r="D23" s="133">
        <f>SUM(G23*T23)/H23</f>
        <v>0.28421052631578947</v>
      </c>
      <c r="E23" s="133">
        <f t="shared" si="0"/>
        <v>0.28421052631578947</v>
      </c>
      <c r="F23" s="241"/>
      <c r="G23" s="28">
        <f>SUM(G22)</f>
        <v>180</v>
      </c>
      <c r="H23" s="123">
        <v>190</v>
      </c>
      <c r="I23" s="132"/>
      <c r="J23" s="107"/>
      <c r="K23" s="107"/>
      <c r="L23" s="107"/>
      <c r="M23" s="132"/>
      <c r="N23" s="177"/>
      <c r="O23" s="52"/>
      <c r="S23" s="52"/>
      <c r="T23" s="51">
        <v>0.3</v>
      </c>
      <c r="U23" s="51">
        <v>0.3</v>
      </c>
      <c r="V23" s="166" t="s">
        <v>214</v>
      </c>
      <c r="Y23" s="166"/>
    </row>
    <row r="24" spans="1:27" x14ac:dyDescent="0.3">
      <c r="A24" s="276"/>
      <c r="B24" s="13"/>
      <c r="C24" s="100" t="s">
        <v>27</v>
      </c>
      <c r="D24" s="133">
        <f>SUM(G24*T24)/H24</f>
        <v>172.8</v>
      </c>
      <c r="E24" s="133">
        <f t="shared" si="0"/>
        <v>172.8</v>
      </c>
      <c r="F24" s="241"/>
      <c r="G24" s="28">
        <f>SUM(G22)</f>
        <v>180</v>
      </c>
      <c r="H24" s="123">
        <v>190</v>
      </c>
      <c r="I24" s="132"/>
      <c r="J24" s="107"/>
      <c r="K24" s="107"/>
      <c r="L24" s="107"/>
      <c r="M24" s="132"/>
      <c r="N24" s="177"/>
      <c r="O24" s="52"/>
      <c r="S24" s="52"/>
      <c r="T24" s="51">
        <v>182.4</v>
      </c>
      <c r="U24" s="51">
        <v>182.4</v>
      </c>
      <c r="V24" s="166" t="s">
        <v>173</v>
      </c>
      <c r="W24" s="52">
        <f>SUM(D38)</f>
        <v>10</v>
      </c>
      <c r="Y24" s="166"/>
    </row>
    <row r="25" spans="1:27" x14ac:dyDescent="0.3">
      <c r="A25" s="276"/>
      <c r="B25" s="13"/>
      <c r="C25" s="100" t="s">
        <v>31</v>
      </c>
      <c r="D25" s="133">
        <f>SUM(G25*T25)/H25</f>
        <v>9.473684210526315</v>
      </c>
      <c r="E25" s="133">
        <f t="shared" si="0"/>
        <v>9.473684210526315</v>
      </c>
      <c r="F25" s="241"/>
      <c r="G25" s="28">
        <f>SUM(G22)</f>
        <v>180</v>
      </c>
      <c r="H25" s="123">
        <v>190</v>
      </c>
      <c r="I25" s="132"/>
      <c r="J25" s="132"/>
      <c r="K25" s="132"/>
      <c r="L25" s="132"/>
      <c r="M25" s="132"/>
      <c r="N25" s="177"/>
      <c r="O25" s="52"/>
      <c r="P25" s="52"/>
      <c r="Q25" s="52"/>
      <c r="S25" s="52"/>
      <c r="T25" s="52">
        <v>10</v>
      </c>
      <c r="U25" s="52">
        <v>10</v>
      </c>
      <c r="V25" s="166" t="s">
        <v>174</v>
      </c>
      <c r="W25" s="52">
        <f>SUM(D37)</f>
        <v>100</v>
      </c>
      <c r="Y25" s="166"/>
    </row>
    <row r="26" spans="1:27" x14ac:dyDescent="0.3">
      <c r="A26" s="276"/>
      <c r="B26" s="103"/>
      <c r="C26" s="9"/>
      <c r="D26" s="101"/>
      <c r="E26" s="101"/>
      <c r="F26" s="110"/>
      <c r="G26" s="31"/>
      <c r="H26" s="123"/>
      <c r="I26" s="140"/>
      <c r="J26" s="140"/>
      <c r="K26" s="140"/>
      <c r="L26" s="140"/>
      <c r="M26" s="149"/>
      <c r="N26" s="177"/>
      <c r="O26" s="75"/>
      <c r="P26" s="75"/>
      <c r="Q26" s="75"/>
      <c r="R26" s="75"/>
      <c r="S26" s="75"/>
      <c r="V26" s="166" t="s">
        <v>175</v>
      </c>
      <c r="Y26" s="166"/>
    </row>
    <row r="27" spans="1:27" x14ac:dyDescent="0.3">
      <c r="A27" s="276"/>
      <c r="B27" s="103"/>
      <c r="C27" s="8"/>
      <c r="D27" s="133"/>
      <c r="E27" s="133"/>
      <c r="F27" s="241"/>
      <c r="G27" s="28"/>
      <c r="H27" s="123"/>
      <c r="I27" s="132"/>
      <c r="J27" s="132"/>
      <c r="K27" s="132"/>
      <c r="L27" s="132"/>
      <c r="M27" s="132"/>
      <c r="N27" s="177"/>
      <c r="O27" s="52"/>
      <c r="P27" s="52"/>
      <c r="Q27" s="52"/>
      <c r="R27" s="52"/>
      <c r="S27" s="52"/>
      <c r="T27" s="73"/>
      <c r="U27" s="73"/>
      <c r="V27" s="167" t="s">
        <v>176</v>
      </c>
      <c r="W27" s="52">
        <f>SUM(D44)</f>
        <v>272.27</v>
      </c>
      <c r="Y27" s="166"/>
    </row>
    <row r="28" spans="1:27" s="175" customFormat="1" ht="19.5" thickBot="1" x14ac:dyDescent="0.35">
      <c r="A28" s="277"/>
      <c r="B28" s="397" t="s">
        <v>65</v>
      </c>
      <c r="C28" s="27"/>
      <c r="D28" s="398"/>
      <c r="E28" s="398"/>
      <c r="F28" s="399">
        <v>290</v>
      </c>
      <c r="G28" s="400">
        <v>380</v>
      </c>
      <c r="H28" s="27"/>
      <c r="I28" s="401">
        <f>SUM(I8:I27)</f>
        <v>15.576842105263157</v>
      </c>
      <c r="J28" s="401">
        <f>SUM(J8:J27)</f>
        <v>24.066947368421054</v>
      </c>
      <c r="K28" s="401">
        <f>SUM(K8:K27)</f>
        <v>77.448210526315791</v>
      </c>
      <c r="L28" s="398">
        <f>SUM(L8:L27)</f>
        <v>573.41473684210519</v>
      </c>
      <c r="M28" s="401">
        <f>SUM(M8:M27)</f>
        <v>55.80842105263158</v>
      </c>
      <c r="N28" s="402"/>
      <c r="O28" s="52"/>
      <c r="P28" s="52"/>
      <c r="Q28" s="52"/>
      <c r="R28" s="52"/>
      <c r="S28" s="52"/>
      <c r="T28" s="52"/>
      <c r="U28" s="52"/>
      <c r="V28" s="167" t="s">
        <v>83</v>
      </c>
      <c r="W28" s="51"/>
      <c r="X28" s="51"/>
      <c r="Y28" s="166"/>
      <c r="Z28" s="51"/>
      <c r="AA28" s="51"/>
    </row>
    <row r="29" spans="1:27" x14ac:dyDescent="0.3">
      <c r="A29" s="262" t="s">
        <v>21</v>
      </c>
      <c r="B29" s="108" t="s">
        <v>29</v>
      </c>
      <c r="C29" s="169"/>
      <c r="D29" s="170"/>
      <c r="E29" s="170"/>
      <c r="F29" s="396">
        <v>150</v>
      </c>
      <c r="G29" s="46">
        <v>180</v>
      </c>
      <c r="H29" s="125">
        <v>180</v>
      </c>
      <c r="I29" s="141">
        <f>SUM(O29*G29)/H29</f>
        <v>0.9</v>
      </c>
      <c r="J29" s="170"/>
      <c r="K29" s="141">
        <f>SUM(Q29*G29)/H29</f>
        <v>18.18</v>
      </c>
      <c r="L29" s="141">
        <f>SUM(R29*G29)/H29</f>
        <v>76</v>
      </c>
      <c r="M29" s="4">
        <f>SUM(S29*G29)/H29</f>
        <v>3.6</v>
      </c>
      <c r="N29" s="109">
        <v>72</v>
      </c>
      <c r="O29" s="52">
        <v>0.9</v>
      </c>
      <c r="Q29" s="52">
        <v>18.18</v>
      </c>
      <c r="R29" s="52">
        <v>76</v>
      </c>
      <c r="S29" s="52">
        <v>3.6</v>
      </c>
      <c r="V29" s="167" t="s">
        <v>24</v>
      </c>
      <c r="W29" s="52">
        <f>SUM(D34,D39,D46)</f>
        <v>95.9</v>
      </c>
      <c r="Y29" s="166"/>
    </row>
    <row r="30" spans="1:27" x14ac:dyDescent="0.3">
      <c r="A30" s="262"/>
      <c r="B30" s="13"/>
      <c r="C30" s="100" t="s">
        <v>48</v>
      </c>
      <c r="D30" s="133">
        <f>SUM(G30*T30)/H30</f>
        <v>180</v>
      </c>
      <c r="E30" s="133">
        <f>SUM(G30*U30)/H30</f>
        <v>180</v>
      </c>
      <c r="F30" s="241"/>
      <c r="G30" s="28">
        <f>SUM(G29)</f>
        <v>180</v>
      </c>
      <c r="H30" s="123">
        <v>180</v>
      </c>
      <c r="I30" s="107"/>
      <c r="J30" s="107"/>
      <c r="K30" s="107"/>
      <c r="L30" s="107"/>
      <c r="M30" s="107"/>
      <c r="N30" s="177"/>
      <c r="T30" s="52">
        <v>180</v>
      </c>
      <c r="U30" s="52">
        <v>180</v>
      </c>
      <c r="V30" s="167" t="s">
        <v>177</v>
      </c>
      <c r="W30" s="52" t="e">
        <f>SUM(#REF!,D40,D47)</f>
        <v>#REF!</v>
      </c>
      <c r="Y30" s="166"/>
    </row>
    <row r="31" spans="1:27" s="182" customFormat="1" ht="19.5" customHeight="1" thickBot="1" x14ac:dyDescent="0.35">
      <c r="A31" s="262"/>
      <c r="B31" s="105" t="s">
        <v>65</v>
      </c>
      <c r="C31" s="18"/>
      <c r="D31" s="154"/>
      <c r="E31" s="157"/>
      <c r="F31" s="244">
        <v>150</v>
      </c>
      <c r="G31" s="47">
        <v>180</v>
      </c>
      <c r="H31" s="27">
        <f t="shared" ref="H31:M31" si="1">SUM(H29:H30)</f>
        <v>360</v>
      </c>
      <c r="I31" s="106">
        <f t="shared" si="1"/>
        <v>0.9</v>
      </c>
      <c r="J31" s="106">
        <f t="shared" si="1"/>
        <v>0</v>
      </c>
      <c r="K31" s="106">
        <f t="shared" si="1"/>
        <v>18.18</v>
      </c>
      <c r="L31" s="106">
        <f t="shared" si="1"/>
        <v>76</v>
      </c>
      <c r="M31" s="106">
        <f t="shared" si="1"/>
        <v>3.6</v>
      </c>
      <c r="N31" s="179"/>
      <c r="O31" s="50"/>
      <c r="P31" s="49"/>
      <c r="Q31" s="49"/>
      <c r="R31" s="49"/>
      <c r="S31" s="50"/>
      <c r="T31" s="50"/>
      <c r="U31" s="185"/>
      <c r="V31" s="187" t="s">
        <v>42</v>
      </c>
      <c r="W31" s="50" t="e">
        <f>SUM(#REF!)</f>
        <v>#REF!</v>
      </c>
      <c r="X31" s="49"/>
      <c r="Y31" s="186"/>
      <c r="Z31" s="49"/>
      <c r="AA31" s="49"/>
    </row>
    <row r="32" spans="1:27" ht="37.5" x14ac:dyDescent="0.3">
      <c r="A32" s="261" t="s">
        <v>22</v>
      </c>
      <c r="B32" s="115"/>
      <c r="C32" s="19"/>
      <c r="D32" s="16"/>
      <c r="E32" s="20"/>
      <c r="F32" s="245"/>
      <c r="G32" s="30"/>
      <c r="H32" s="124"/>
      <c r="I32" s="16"/>
      <c r="J32" s="171"/>
      <c r="K32" s="171"/>
      <c r="L32" s="171"/>
      <c r="M32" s="16"/>
      <c r="N32" s="176"/>
      <c r="O32" s="52"/>
      <c r="S32" s="52"/>
      <c r="T32" s="52"/>
      <c r="U32" s="70"/>
      <c r="V32" s="167" t="s">
        <v>178</v>
      </c>
      <c r="Y32" s="166"/>
    </row>
    <row r="33" spans="1:25" x14ac:dyDescent="0.3">
      <c r="A33" s="262"/>
      <c r="B33" s="102" t="s">
        <v>49</v>
      </c>
      <c r="C33" s="10"/>
      <c r="D33" s="107"/>
      <c r="E33" s="107"/>
      <c r="F33" s="110">
        <v>40</v>
      </c>
      <c r="G33" s="110">
        <v>60</v>
      </c>
      <c r="H33" s="123">
        <v>1000</v>
      </c>
      <c r="I33" s="140">
        <f>SUM(O33*G33)/H33</f>
        <v>0.87960000000000005</v>
      </c>
      <c r="J33" s="140">
        <f>SUM(P33*G33)/H33</f>
        <v>6.3600000000000004E-2</v>
      </c>
      <c r="K33" s="140">
        <f>SUM(Q33*G33)/H33</f>
        <v>8.6045999999999996</v>
      </c>
      <c r="L33" s="140">
        <f>SUM(R33*G33)/H33</f>
        <v>38.520000000000003</v>
      </c>
      <c r="M33" s="149">
        <f>SUM(S33*G33)/H33</f>
        <v>2.7408000000000001</v>
      </c>
      <c r="N33" s="177">
        <v>5</v>
      </c>
      <c r="O33" s="52">
        <v>14.66</v>
      </c>
      <c r="P33" s="52">
        <v>1.06</v>
      </c>
      <c r="Q33" s="52">
        <v>143.41</v>
      </c>
      <c r="R33" s="52">
        <v>642</v>
      </c>
      <c r="S33" s="52">
        <v>45.68</v>
      </c>
      <c r="V33" s="167" t="s">
        <v>179</v>
      </c>
      <c r="W33" s="52" t="e">
        <f>SUM(#REF!)</f>
        <v>#REF!</v>
      </c>
      <c r="Y33" s="166"/>
    </row>
    <row r="34" spans="1:25" x14ac:dyDescent="0.3">
      <c r="A34" s="262"/>
      <c r="B34" s="13"/>
      <c r="C34" s="100" t="s">
        <v>24</v>
      </c>
      <c r="D34" s="133">
        <f>SUM(G34*T34)/H34</f>
        <v>72</v>
      </c>
      <c r="E34" s="133">
        <f>SUM(G34*U34)/H34</f>
        <v>57.6</v>
      </c>
      <c r="F34" s="241"/>
      <c r="G34" s="28">
        <f>SUM(G33)</f>
        <v>60</v>
      </c>
      <c r="H34" s="123">
        <v>1000</v>
      </c>
      <c r="I34" s="107"/>
      <c r="J34" s="107"/>
      <c r="K34" s="107"/>
      <c r="L34" s="107"/>
      <c r="M34" s="107"/>
      <c r="N34" s="177"/>
      <c r="T34" s="52">
        <v>1200</v>
      </c>
      <c r="U34" s="52">
        <v>960</v>
      </c>
      <c r="V34" s="166" t="s">
        <v>180</v>
      </c>
      <c r="Y34" s="166"/>
    </row>
    <row r="35" spans="1:25" x14ac:dyDescent="0.3">
      <c r="A35" s="262"/>
      <c r="B35" s="13"/>
      <c r="C35" s="100" t="s">
        <v>31</v>
      </c>
      <c r="D35" s="133">
        <f>SUM(G35*T35)/H35</f>
        <v>3</v>
      </c>
      <c r="E35" s="133">
        <f>SUM(G35*U35)/H35</f>
        <v>3</v>
      </c>
      <c r="F35" s="241"/>
      <c r="G35" s="28">
        <f>SUM(G33)</f>
        <v>60</v>
      </c>
      <c r="H35" s="123">
        <v>1000</v>
      </c>
      <c r="I35" s="107"/>
      <c r="J35" s="107"/>
      <c r="K35" s="107"/>
      <c r="L35" s="107"/>
      <c r="M35" s="107"/>
      <c r="N35" s="177"/>
      <c r="T35" s="52">
        <v>50</v>
      </c>
      <c r="U35" s="52">
        <v>50</v>
      </c>
      <c r="V35" s="166" t="s">
        <v>181</v>
      </c>
      <c r="Y35" s="167"/>
    </row>
    <row r="36" spans="1:25" x14ac:dyDescent="0.3">
      <c r="A36" s="262"/>
      <c r="B36" s="102" t="s">
        <v>251</v>
      </c>
      <c r="C36" s="10"/>
      <c r="D36" s="107"/>
      <c r="E36" s="107"/>
      <c r="F36" s="110">
        <v>200</v>
      </c>
      <c r="G36" s="110">
        <v>250</v>
      </c>
      <c r="H36" s="123">
        <v>1000</v>
      </c>
      <c r="I36" s="140">
        <f>SUM(O36*G36)/H36</f>
        <v>2.6875</v>
      </c>
      <c r="J36" s="140">
        <f>SUM(P36*G36)/H36</f>
        <v>2.8374999999999999</v>
      </c>
      <c r="K36" s="140">
        <f>SUM(Q36*G36)/H36</f>
        <v>17.142499999999998</v>
      </c>
      <c r="L36" s="140">
        <f>SUM(R36*G36)/H36</f>
        <v>104.75</v>
      </c>
      <c r="M36" s="149">
        <f>SUM(S36*G36)/H36</f>
        <v>8.25</v>
      </c>
      <c r="N36" s="177">
        <v>19</v>
      </c>
      <c r="O36" s="52">
        <v>10.75</v>
      </c>
      <c r="P36" s="52">
        <v>11.35</v>
      </c>
      <c r="Q36" s="52">
        <v>68.569999999999993</v>
      </c>
      <c r="R36" s="52">
        <v>419</v>
      </c>
      <c r="S36" s="52">
        <v>33</v>
      </c>
      <c r="V36" s="166" t="s">
        <v>182</v>
      </c>
      <c r="Y36" s="167"/>
    </row>
    <row r="37" spans="1:25" x14ac:dyDescent="0.3">
      <c r="A37" s="262"/>
      <c r="B37" s="13" t="s">
        <v>252</v>
      </c>
      <c r="C37" s="100" t="s">
        <v>23</v>
      </c>
      <c r="D37" s="133">
        <f t="shared" ref="D37:D42" si="2">SUM(G37*T37)/H37</f>
        <v>100</v>
      </c>
      <c r="E37" s="133">
        <f t="shared" ref="E37:E42" si="3">SUM(G37*U37)/H37</f>
        <v>75</v>
      </c>
      <c r="F37" s="241"/>
      <c r="G37" s="28">
        <f>SUM(G36)</f>
        <v>250</v>
      </c>
      <c r="H37" s="123">
        <v>1000</v>
      </c>
      <c r="I37" s="107"/>
      <c r="J37" s="107"/>
      <c r="K37" s="107"/>
      <c r="L37" s="107"/>
      <c r="M37" s="107"/>
      <c r="N37" s="177"/>
      <c r="T37" s="52">
        <v>400</v>
      </c>
      <c r="U37" s="52">
        <v>300</v>
      </c>
      <c r="V37" s="166" t="s">
        <v>41</v>
      </c>
      <c r="W37" s="52">
        <f>SUM(D10)</f>
        <v>175.44</v>
      </c>
      <c r="Y37" s="167"/>
    </row>
    <row r="38" spans="1:25" x14ac:dyDescent="0.3">
      <c r="A38" s="262"/>
      <c r="B38" s="13"/>
      <c r="C38" s="100" t="s">
        <v>253</v>
      </c>
      <c r="D38" s="133">
        <f t="shared" si="2"/>
        <v>10</v>
      </c>
      <c r="E38" s="133">
        <f t="shared" si="3"/>
        <v>10</v>
      </c>
      <c r="F38" s="241"/>
      <c r="G38" s="28">
        <f>SUM(G36)</f>
        <v>250</v>
      </c>
      <c r="H38" s="123">
        <v>1000</v>
      </c>
      <c r="I38" s="107"/>
      <c r="J38" s="107"/>
      <c r="K38" s="107"/>
      <c r="L38" s="107"/>
      <c r="M38" s="107"/>
      <c r="N38" s="177"/>
      <c r="T38" s="52">
        <v>40</v>
      </c>
      <c r="U38" s="52">
        <v>40</v>
      </c>
      <c r="V38" s="166" t="s">
        <v>183</v>
      </c>
      <c r="Y38" s="167"/>
    </row>
    <row r="39" spans="1:25" x14ac:dyDescent="0.3">
      <c r="A39" s="262"/>
      <c r="B39" s="13"/>
      <c r="C39" s="100" t="s">
        <v>24</v>
      </c>
      <c r="D39" s="133">
        <f t="shared" si="2"/>
        <v>12.5</v>
      </c>
      <c r="E39" s="133">
        <f t="shared" si="3"/>
        <v>10</v>
      </c>
      <c r="F39" s="241"/>
      <c r="G39" s="28">
        <f>SUM(G36)</f>
        <v>250</v>
      </c>
      <c r="H39" s="123">
        <v>1000</v>
      </c>
      <c r="I39" s="107"/>
      <c r="J39" s="107"/>
      <c r="K39" s="107"/>
      <c r="L39" s="107"/>
      <c r="M39" s="107"/>
      <c r="N39" s="177"/>
      <c r="T39" s="52">
        <v>50</v>
      </c>
      <c r="U39" s="52">
        <v>40</v>
      </c>
      <c r="V39" s="166" t="s">
        <v>157</v>
      </c>
      <c r="Y39" s="167"/>
    </row>
    <row r="40" spans="1:25" x14ac:dyDescent="0.3">
      <c r="A40" s="262"/>
      <c r="B40" s="13"/>
      <c r="C40" s="100" t="s">
        <v>25</v>
      </c>
      <c r="D40" s="133">
        <f t="shared" si="2"/>
        <v>12</v>
      </c>
      <c r="E40" s="133">
        <f t="shared" si="3"/>
        <v>10</v>
      </c>
      <c r="F40" s="241"/>
      <c r="G40" s="28">
        <f>SUM(G36)</f>
        <v>250</v>
      </c>
      <c r="H40" s="123">
        <v>1000</v>
      </c>
      <c r="I40" s="107"/>
      <c r="J40" s="107"/>
      <c r="K40" s="107"/>
      <c r="L40" s="107"/>
      <c r="M40" s="107"/>
      <c r="N40" s="177"/>
      <c r="T40" s="52">
        <v>48</v>
      </c>
      <c r="U40" s="52">
        <v>40</v>
      </c>
      <c r="V40" s="166" t="s">
        <v>121</v>
      </c>
      <c r="Y40" s="167"/>
    </row>
    <row r="41" spans="1:25" x14ac:dyDescent="0.3">
      <c r="A41" s="262"/>
      <c r="B41" s="13"/>
      <c r="C41" s="100" t="s">
        <v>51</v>
      </c>
      <c r="D41" s="133">
        <f t="shared" si="2"/>
        <v>2.5</v>
      </c>
      <c r="E41" s="133">
        <f t="shared" si="3"/>
        <v>2.5</v>
      </c>
      <c r="F41" s="241"/>
      <c r="G41" s="28">
        <f>SUM(G36)</f>
        <v>250</v>
      </c>
      <c r="H41" s="123">
        <v>1000</v>
      </c>
      <c r="I41" s="107"/>
      <c r="J41" s="107"/>
      <c r="K41" s="107"/>
      <c r="L41" s="107"/>
      <c r="M41" s="107"/>
      <c r="N41" s="177"/>
      <c r="T41" s="52">
        <v>10</v>
      </c>
      <c r="U41" s="52">
        <v>10</v>
      </c>
      <c r="V41" s="166" t="s">
        <v>184</v>
      </c>
      <c r="Y41" s="167"/>
    </row>
    <row r="42" spans="1:25" x14ac:dyDescent="0.3">
      <c r="A42" s="262"/>
      <c r="B42" s="13"/>
      <c r="C42" s="100" t="s">
        <v>115</v>
      </c>
      <c r="D42" s="133">
        <f t="shared" si="2"/>
        <v>175</v>
      </c>
      <c r="E42" s="133">
        <f t="shared" si="3"/>
        <v>175</v>
      </c>
      <c r="F42" s="241"/>
      <c r="G42" s="28">
        <f>SUM(G36)</f>
        <v>250</v>
      </c>
      <c r="H42" s="123">
        <v>1000</v>
      </c>
      <c r="I42" s="107"/>
      <c r="J42" s="107"/>
      <c r="K42" s="107"/>
      <c r="L42" s="107"/>
      <c r="M42" s="107"/>
      <c r="N42" s="177"/>
      <c r="T42" s="52">
        <v>700</v>
      </c>
      <c r="U42" s="52">
        <v>700</v>
      </c>
      <c r="V42" s="166" t="s">
        <v>185</v>
      </c>
      <c r="Y42" s="166"/>
    </row>
    <row r="43" spans="1:25" x14ac:dyDescent="0.3">
      <c r="A43" s="262"/>
      <c r="B43" s="13" t="s">
        <v>52</v>
      </c>
      <c r="C43" s="10"/>
      <c r="D43" s="107"/>
      <c r="E43" s="107"/>
      <c r="F43" s="110">
        <v>120</v>
      </c>
      <c r="G43" s="110">
        <v>190</v>
      </c>
      <c r="H43" s="29">
        <v>1000</v>
      </c>
      <c r="I43" s="140">
        <f>SUM(O43*G43)/H43</f>
        <v>3.9234999999999998</v>
      </c>
      <c r="J43" s="140">
        <f>SUM(P43*G43)/H43</f>
        <v>6.1502999999999997</v>
      </c>
      <c r="K43" s="140">
        <f>SUM(Q43*G43)/H43</f>
        <v>17.9132</v>
      </c>
      <c r="L43" s="140">
        <f>SUM(R43*G43)/H43</f>
        <v>142.69</v>
      </c>
      <c r="M43" s="149">
        <f>SUM(S43*G43)/H43</f>
        <v>32.607799999999997</v>
      </c>
      <c r="N43" s="177">
        <v>37</v>
      </c>
      <c r="O43" s="52">
        <v>20.65</v>
      </c>
      <c r="P43" s="52">
        <v>32.369999999999997</v>
      </c>
      <c r="Q43" s="52">
        <v>94.28</v>
      </c>
      <c r="R43" s="52">
        <v>751</v>
      </c>
      <c r="S43" s="52">
        <v>171.62</v>
      </c>
      <c r="V43" s="166" t="s">
        <v>61</v>
      </c>
      <c r="W43" s="52">
        <f>SUM(D30,D57)</f>
        <v>180</v>
      </c>
      <c r="Y43" s="166"/>
    </row>
    <row r="44" spans="1:25" x14ac:dyDescent="0.3">
      <c r="A44" s="262"/>
      <c r="B44" s="13"/>
      <c r="C44" s="10" t="s">
        <v>53</v>
      </c>
      <c r="D44" s="133">
        <f t="shared" ref="D44:D50" si="4">SUM(G44*T44)/H44</f>
        <v>272.27</v>
      </c>
      <c r="E44" s="133">
        <f t="shared" ref="E44:E50" si="5">SUM(G44*U44)/H44</f>
        <v>217.74</v>
      </c>
      <c r="F44" s="241"/>
      <c r="G44" s="28">
        <f>SUM(G43)</f>
        <v>190</v>
      </c>
      <c r="H44" s="29">
        <v>1000</v>
      </c>
      <c r="I44" s="107"/>
      <c r="J44" s="107"/>
      <c r="K44" s="107"/>
      <c r="L44" s="107"/>
      <c r="M44" s="107"/>
      <c r="N44" s="177"/>
      <c r="T44" s="52">
        <v>1433</v>
      </c>
      <c r="U44" s="52">
        <v>1146</v>
      </c>
      <c r="V44" s="166" t="s">
        <v>96</v>
      </c>
      <c r="Y44" s="166"/>
    </row>
    <row r="45" spans="1:25" ht="20.25" customHeight="1" x14ac:dyDescent="0.3">
      <c r="A45" s="262"/>
      <c r="B45" s="13"/>
      <c r="C45" s="7" t="s">
        <v>51</v>
      </c>
      <c r="D45" s="133">
        <f t="shared" si="4"/>
        <v>6.65</v>
      </c>
      <c r="E45" s="133">
        <f t="shared" si="5"/>
        <v>6.65</v>
      </c>
      <c r="F45" s="241"/>
      <c r="G45" s="28">
        <f>SUM(G43)</f>
        <v>190</v>
      </c>
      <c r="H45" s="29">
        <v>1000</v>
      </c>
      <c r="I45" s="107"/>
      <c r="J45" s="107"/>
      <c r="K45" s="107"/>
      <c r="L45" s="107"/>
      <c r="M45" s="107"/>
      <c r="N45" s="177"/>
      <c r="T45" s="52">
        <v>35</v>
      </c>
      <c r="U45" s="52">
        <v>35</v>
      </c>
      <c r="V45" s="166" t="s">
        <v>186</v>
      </c>
      <c r="Y45" s="166"/>
    </row>
    <row r="46" spans="1:25" x14ac:dyDescent="0.3">
      <c r="A46" s="262"/>
      <c r="B46" s="13"/>
      <c r="C46" s="7" t="s">
        <v>54</v>
      </c>
      <c r="D46" s="133">
        <f t="shared" si="4"/>
        <v>11.4</v>
      </c>
      <c r="E46" s="133">
        <f t="shared" si="5"/>
        <v>11.4</v>
      </c>
      <c r="F46" s="241"/>
      <c r="G46" s="28">
        <f>SUM(G43)</f>
        <v>190</v>
      </c>
      <c r="H46" s="29">
        <v>1000</v>
      </c>
      <c r="I46" s="107"/>
      <c r="J46" s="107"/>
      <c r="K46" s="107"/>
      <c r="L46" s="107"/>
      <c r="M46" s="107"/>
      <c r="N46" s="177"/>
      <c r="T46" s="52">
        <v>60</v>
      </c>
      <c r="U46" s="52">
        <v>60</v>
      </c>
      <c r="V46" s="166" t="s">
        <v>101</v>
      </c>
      <c r="Y46" s="166"/>
    </row>
    <row r="47" spans="1:25" x14ac:dyDescent="0.3">
      <c r="A47" s="262"/>
      <c r="B47" s="13"/>
      <c r="C47" s="10" t="s">
        <v>24</v>
      </c>
      <c r="D47" s="133">
        <f t="shared" si="4"/>
        <v>4.75</v>
      </c>
      <c r="E47" s="133">
        <f t="shared" si="5"/>
        <v>3.8</v>
      </c>
      <c r="F47" s="241"/>
      <c r="G47" s="28">
        <f>SUM(G43)</f>
        <v>190</v>
      </c>
      <c r="H47" s="29">
        <v>1000</v>
      </c>
      <c r="I47" s="107"/>
      <c r="J47" s="107"/>
      <c r="K47" s="107"/>
      <c r="L47" s="107"/>
      <c r="M47" s="107"/>
      <c r="N47" s="177"/>
      <c r="T47" s="52">
        <v>25</v>
      </c>
      <c r="U47" s="52">
        <v>20</v>
      </c>
      <c r="V47" s="166" t="s">
        <v>188</v>
      </c>
      <c r="W47" s="52">
        <f>SUM(D30)</f>
        <v>180</v>
      </c>
      <c r="Y47" s="166"/>
    </row>
    <row r="48" spans="1:25" x14ac:dyDescent="0.3">
      <c r="A48" s="262"/>
      <c r="B48" s="13"/>
      <c r="C48" s="7" t="s">
        <v>25</v>
      </c>
      <c r="D48" s="133">
        <f t="shared" si="4"/>
        <v>9.1199999999999992</v>
      </c>
      <c r="E48" s="133">
        <f t="shared" si="5"/>
        <v>7.6</v>
      </c>
      <c r="F48" s="241"/>
      <c r="G48" s="28">
        <f>SUM(G43)</f>
        <v>190</v>
      </c>
      <c r="H48" s="29">
        <v>1000</v>
      </c>
      <c r="I48" s="107"/>
      <c r="J48" s="107"/>
      <c r="K48" s="107"/>
      <c r="L48" s="107"/>
      <c r="M48" s="107"/>
      <c r="N48" s="177"/>
      <c r="T48" s="52">
        <v>48</v>
      </c>
      <c r="U48" s="52">
        <v>40</v>
      </c>
      <c r="V48" s="166" t="s">
        <v>189</v>
      </c>
      <c r="Y48" s="166"/>
    </row>
    <row r="49" spans="1:27" x14ac:dyDescent="0.3">
      <c r="A49" s="262"/>
      <c r="B49" s="13"/>
      <c r="C49" s="10" t="s">
        <v>55</v>
      </c>
      <c r="D49" s="133">
        <f t="shared" si="4"/>
        <v>0.56999999999999995</v>
      </c>
      <c r="E49" s="133">
        <f t="shared" si="5"/>
        <v>0.56999999999999995</v>
      </c>
      <c r="F49" s="241"/>
      <c r="G49" s="28">
        <f>SUM(G43)</f>
        <v>190</v>
      </c>
      <c r="H49" s="29">
        <v>1000</v>
      </c>
      <c r="I49" s="107"/>
      <c r="J49" s="107"/>
      <c r="K49" s="107"/>
      <c r="L49" s="107"/>
      <c r="M49" s="107"/>
      <c r="N49" s="177"/>
      <c r="T49" s="52">
        <v>3</v>
      </c>
      <c r="U49" s="52">
        <v>3</v>
      </c>
      <c r="V49" s="166" t="s">
        <v>20</v>
      </c>
      <c r="W49" s="52">
        <f>SUM(D20)</f>
        <v>19.2</v>
      </c>
      <c r="Y49" s="166"/>
    </row>
    <row r="50" spans="1:27" x14ac:dyDescent="0.3">
      <c r="A50" s="262"/>
      <c r="B50" s="13"/>
      <c r="C50" s="11" t="s">
        <v>31</v>
      </c>
      <c r="D50" s="133">
        <f t="shared" si="4"/>
        <v>5.7</v>
      </c>
      <c r="E50" s="133">
        <f t="shared" si="5"/>
        <v>5.7</v>
      </c>
      <c r="F50" s="241"/>
      <c r="G50" s="28">
        <f>SUM(G43)</f>
        <v>190</v>
      </c>
      <c r="H50" s="29">
        <v>1000</v>
      </c>
      <c r="I50" s="107"/>
      <c r="J50" s="107"/>
      <c r="K50" s="107"/>
      <c r="L50" s="107"/>
      <c r="M50" s="107"/>
      <c r="N50" s="177"/>
      <c r="T50" s="52">
        <v>30</v>
      </c>
      <c r="U50" s="52">
        <v>30</v>
      </c>
      <c r="V50" s="166" t="s">
        <v>190</v>
      </c>
      <c r="Y50" s="166"/>
    </row>
    <row r="51" spans="1:27" x14ac:dyDescent="0.3">
      <c r="A51" s="262"/>
      <c r="B51" s="102" t="s">
        <v>271</v>
      </c>
      <c r="C51" s="10"/>
      <c r="D51" s="107"/>
      <c r="E51" s="107"/>
      <c r="F51" s="110">
        <v>60</v>
      </c>
      <c r="G51" s="110">
        <v>80</v>
      </c>
      <c r="H51" s="123">
        <v>80</v>
      </c>
      <c r="I51" s="140">
        <f>SUM(O51*G51)/H51</f>
        <v>14.309999999999999</v>
      </c>
      <c r="J51" s="140">
        <f>SUM(P51*G51)/H51</f>
        <v>7.43</v>
      </c>
      <c r="K51" s="140">
        <f>SUM(Q51*G51)/H51</f>
        <v>13.460000000000003</v>
      </c>
      <c r="L51" s="140">
        <f>SUM(R51*G51)/H51</f>
        <v>178</v>
      </c>
      <c r="M51" s="149">
        <f>SUM(S51*G51)/H51</f>
        <v>0.67</v>
      </c>
      <c r="N51" s="177">
        <v>42</v>
      </c>
      <c r="O51" s="52">
        <v>14.31</v>
      </c>
      <c r="P51" s="52">
        <v>7.43</v>
      </c>
      <c r="Q51" s="52">
        <v>13.46</v>
      </c>
      <c r="R51" s="52">
        <v>178</v>
      </c>
      <c r="S51" s="52">
        <v>0.67</v>
      </c>
      <c r="V51" s="166" t="s">
        <v>133</v>
      </c>
      <c r="Y51" s="166"/>
    </row>
    <row r="52" spans="1:27" x14ac:dyDescent="0.3">
      <c r="A52" s="262"/>
      <c r="B52" s="13"/>
      <c r="C52" s="6" t="s">
        <v>56</v>
      </c>
      <c r="D52" s="133">
        <f>SUM(G52*T52)/H52</f>
        <v>101</v>
      </c>
      <c r="E52" s="133">
        <f>SUM(G52*U52)/H52</f>
        <v>59</v>
      </c>
      <c r="F52" s="241"/>
      <c r="G52" s="28">
        <f>SUM(G51)</f>
        <v>80</v>
      </c>
      <c r="H52" s="123">
        <v>80</v>
      </c>
      <c r="I52" s="107"/>
      <c r="J52" s="107"/>
      <c r="K52" s="107"/>
      <c r="L52" s="107"/>
      <c r="M52" s="107"/>
      <c r="N52" s="177"/>
      <c r="T52" s="52">
        <v>101</v>
      </c>
      <c r="U52" s="52">
        <v>59</v>
      </c>
      <c r="V52" s="166" t="s">
        <v>191</v>
      </c>
      <c r="Y52" s="166"/>
    </row>
    <row r="53" spans="1:27" x14ac:dyDescent="0.3">
      <c r="A53" s="262"/>
      <c r="B53" s="13"/>
      <c r="C53" s="100" t="s">
        <v>57</v>
      </c>
      <c r="D53" s="133">
        <f>SUM(G53*T53)/H53</f>
        <v>15</v>
      </c>
      <c r="E53" s="133">
        <f>SUM(G53*U53)/H53</f>
        <v>15</v>
      </c>
      <c r="F53" s="241"/>
      <c r="G53" s="28">
        <f>SUM(G51)</f>
        <v>80</v>
      </c>
      <c r="H53" s="123">
        <v>80</v>
      </c>
      <c r="I53" s="107"/>
      <c r="J53" s="107"/>
      <c r="K53" s="107"/>
      <c r="L53" s="107"/>
      <c r="M53" s="107"/>
      <c r="N53" s="177"/>
      <c r="T53" s="52">
        <v>15</v>
      </c>
      <c r="U53" s="52">
        <v>15</v>
      </c>
      <c r="V53" s="166" t="s">
        <v>140</v>
      </c>
      <c r="Y53" s="166"/>
    </row>
    <row r="54" spans="1:27" x14ac:dyDescent="0.3">
      <c r="A54" s="262"/>
      <c r="B54" s="13"/>
      <c r="C54" s="100" t="s">
        <v>58</v>
      </c>
      <c r="D54" s="133">
        <f>SUM(G54*T54)/H54</f>
        <v>21</v>
      </c>
      <c r="E54" s="133">
        <f>SUM(G54*U54)/H54</f>
        <v>21</v>
      </c>
      <c r="F54" s="241"/>
      <c r="G54" s="28">
        <f>SUM(G51)</f>
        <v>80</v>
      </c>
      <c r="H54" s="123">
        <v>80</v>
      </c>
      <c r="I54" s="107"/>
      <c r="J54" s="107"/>
      <c r="K54" s="107"/>
      <c r="L54" s="107"/>
      <c r="M54" s="107"/>
      <c r="N54" s="177"/>
      <c r="T54" s="52">
        <v>21</v>
      </c>
      <c r="U54" s="52">
        <v>21</v>
      </c>
      <c r="V54" s="166" t="s">
        <v>192</v>
      </c>
      <c r="W54" s="52">
        <f>SUM(D25,D49,D59,D68,D73,D77,D82)</f>
        <v>468.48368421052635</v>
      </c>
      <c r="Y54" s="166"/>
    </row>
    <row r="55" spans="1:27" x14ac:dyDescent="0.3">
      <c r="A55" s="262"/>
      <c r="B55" s="13"/>
      <c r="C55" s="100" t="s">
        <v>59</v>
      </c>
      <c r="D55" s="133">
        <f>SUM(G55*T55)/H55</f>
        <v>8</v>
      </c>
      <c r="E55" s="133">
        <f>SUM(G55*U55)/H55</f>
        <v>8</v>
      </c>
      <c r="F55" s="241"/>
      <c r="G55" s="28">
        <f>SUM(G51)</f>
        <v>80</v>
      </c>
      <c r="H55" s="123">
        <v>80</v>
      </c>
      <c r="I55" s="107"/>
      <c r="J55" s="107"/>
      <c r="K55" s="107"/>
      <c r="L55" s="107"/>
      <c r="M55" s="107"/>
      <c r="N55" s="177"/>
      <c r="T55" s="52">
        <v>8</v>
      </c>
      <c r="U55" s="52">
        <v>8</v>
      </c>
      <c r="V55" s="166" t="s">
        <v>193</v>
      </c>
      <c r="W55" s="52">
        <f>SUM(D21,D55,D69,D78)</f>
        <v>23.5</v>
      </c>
      <c r="Y55" s="166"/>
    </row>
    <row r="56" spans="1:27" x14ac:dyDescent="0.3">
      <c r="A56" s="262"/>
      <c r="B56" s="13"/>
      <c r="C56" s="100" t="s">
        <v>26</v>
      </c>
      <c r="D56" s="133">
        <f>SUM(G56*T56)/H56</f>
        <v>3</v>
      </c>
      <c r="E56" s="133">
        <f>SUM(G56*U56)/H56</f>
        <v>3</v>
      </c>
      <c r="F56" s="241"/>
      <c r="G56" s="28">
        <f>SUM(G51)</f>
        <v>80</v>
      </c>
      <c r="H56" s="123">
        <v>80</v>
      </c>
      <c r="I56" s="107"/>
      <c r="J56" s="107"/>
      <c r="K56" s="107"/>
      <c r="L56" s="107"/>
      <c r="M56" s="107"/>
      <c r="N56" s="177"/>
      <c r="T56" s="52">
        <v>3</v>
      </c>
      <c r="U56" s="52">
        <v>3</v>
      </c>
      <c r="V56" s="166" t="s">
        <v>194</v>
      </c>
      <c r="W56" s="52">
        <f>SUM(D11,D41,D45,D83)</f>
        <v>15.950000000000001</v>
      </c>
      <c r="Y56" s="166"/>
    </row>
    <row r="57" spans="1:27" x14ac:dyDescent="0.3">
      <c r="A57" s="262"/>
      <c r="B57" s="103" t="s">
        <v>60</v>
      </c>
      <c r="C57" s="6"/>
      <c r="D57" s="133"/>
      <c r="E57" s="133"/>
      <c r="F57" s="241">
        <v>150</v>
      </c>
      <c r="G57" s="110">
        <v>180</v>
      </c>
      <c r="H57" s="123">
        <v>1000</v>
      </c>
      <c r="I57" s="140">
        <f>SUM(O57*G57)/H57</f>
        <v>0.14399999999999999</v>
      </c>
      <c r="J57" s="140">
        <f>SUM(P57*G57)/H57</f>
        <v>0.14399999999999999</v>
      </c>
      <c r="K57" s="140">
        <f>SUM(Q57*G57)/H57</f>
        <v>21.492000000000001</v>
      </c>
      <c r="L57" s="140">
        <f>SUM(R57*G57)/H57</f>
        <v>87.84</v>
      </c>
      <c r="M57" s="149">
        <f>SUM(S57*G57)/H57</f>
        <v>1.548</v>
      </c>
      <c r="N57" s="177">
        <v>73</v>
      </c>
      <c r="O57" s="75">
        <v>0.8</v>
      </c>
      <c r="P57" s="75">
        <v>0.8</v>
      </c>
      <c r="Q57" s="75">
        <v>119.4</v>
      </c>
      <c r="R57" s="75">
        <v>488</v>
      </c>
      <c r="S57" s="75">
        <v>8.6</v>
      </c>
      <c r="T57" s="73"/>
      <c r="U57" s="73"/>
      <c r="V57" s="166" t="s">
        <v>195</v>
      </c>
      <c r="W57" s="52">
        <f>SUM(D8,D79,D84)</f>
        <v>50</v>
      </c>
      <c r="Y57" s="166"/>
    </row>
    <row r="58" spans="1:27" x14ac:dyDescent="0.3">
      <c r="A58" s="262"/>
      <c r="B58" s="103"/>
      <c r="C58" s="6" t="s">
        <v>61</v>
      </c>
      <c r="D58" s="133">
        <f>SUM(G58*T58)/H58</f>
        <v>40.86</v>
      </c>
      <c r="E58" s="133">
        <f>SUM(G58*U58)/H58</f>
        <v>36</v>
      </c>
      <c r="F58" s="241"/>
      <c r="G58" s="28">
        <f>SUM(G57)</f>
        <v>180</v>
      </c>
      <c r="H58" s="123">
        <v>1000</v>
      </c>
      <c r="I58" s="145"/>
      <c r="J58" s="145"/>
      <c r="K58" s="145"/>
      <c r="L58" s="153"/>
      <c r="M58" s="145"/>
      <c r="N58" s="177"/>
      <c r="O58" s="75"/>
      <c r="P58" s="75"/>
      <c r="Q58" s="75"/>
      <c r="R58" s="75"/>
      <c r="S58" s="75"/>
      <c r="T58" s="51">
        <v>227</v>
      </c>
      <c r="U58" s="51">
        <v>200</v>
      </c>
      <c r="V58" s="166" t="s">
        <v>196</v>
      </c>
      <c r="Y58" s="166"/>
    </row>
    <row r="59" spans="1:27" x14ac:dyDescent="0.3">
      <c r="A59" s="262"/>
      <c r="B59" s="103"/>
      <c r="C59" s="8" t="s">
        <v>27</v>
      </c>
      <c r="D59" s="133">
        <f>SUM(G59*T59)/H59</f>
        <v>154.80000000000001</v>
      </c>
      <c r="E59" s="133">
        <f>SUM(G59*U59)/H59</f>
        <v>154.80000000000001</v>
      </c>
      <c r="F59" s="241"/>
      <c r="G59" s="28">
        <f>SUM(G57)</f>
        <v>180</v>
      </c>
      <c r="H59" s="123">
        <v>1000</v>
      </c>
      <c r="I59" s="145"/>
      <c r="J59" s="145"/>
      <c r="K59" s="145"/>
      <c r="L59" s="153"/>
      <c r="M59" s="145"/>
      <c r="N59" s="177"/>
      <c r="O59" s="75"/>
      <c r="P59" s="75"/>
      <c r="Q59" s="75"/>
      <c r="R59" s="75"/>
      <c r="S59" s="75"/>
      <c r="T59" s="73">
        <v>860</v>
      </c>
      <c r="U59" s="73">
        <v>860</v>
      </c>
      <c r="V59" s="166" t="s">
        <v>33</v>
      </c>
      <c r="W59" s="52">
        <f>SUM(D53,D65)</f>
        <v>15</v>
      </c>
      <c r="Y59" s="166"/>
    </row>
    <row r="60" spans="1:27" x14ac:dyDescent="0.3">
      <c r="A60" s="262"/>
      <c r="B60" s="103"/>
      <c r="C60" s="6" t="s">
        <v>31</v>
      </c>
      <c r="D60" s="133">
        <f>SUM(G60*T60)/H60</f>
        <v>18</v>
      </c>
      <c r="E60" s="133">
        <f>SUM(G60*U60)/H60</f>
        <v>18</v>
      </c>
      <c r="F60" s="241"/>
      <c r="G60" s="28">
        <f>SUM(G57)</f>
        <v>180</v>
      </c>
      <c r="H60" s="123">
        <v>1000</v>
      </c>
      <c r="I60" s="145"/>
      <c r="J60" s="145"/>
      <c r="K60" s="145"/>
      <c r="L60" s="153"/>
      <c r="M60" s="145"/>
      <c r="N60" s="177"/>
      <c r="O60" s="75"/>
      <c r="P60" s="75"/>
      <c r="Q60" s="75"/>
      <c r="R60" s="75"/>
      <c r="S60" s="75"/>
      <c r="T60" s="73">
        <v>100</v>
      </c>
      <c r="U60" s="73">
        <v>100</v>
      </c>
      <c r="V60" s="166" t="s">
        <v>197</v>
      </c>
      <c r="Y60" s="166"/>
    </row>
    <row r="61" spans="1:27" x14ac:dyDescent="0.3">
      <c r="A61" s="262"/>
      <c r="B61" s="103"/>
      <c r="C61" s="6" t="s">
        <v>62</v>
      </c>
      <c r="D61" s="133">
        <f>SUM(G61*T61)/H61</f>
        <v>0.18</v>
      </c>
      <c r="E61" s="133">
        <f>SUM(G61*U61)/H61</f>
        <v>0.18</v>
      </c>
      <c r="F61" s="241"/>
      <c r="G61" s="28">
        <f>SUM(G57)</f>
        <v>180</v>
      </c>
      <c r="H61" s="123">
        <v>1000</v>
      </c>
      <c r="I61" s="145"/>
      <c r="J61" s="145"/>
      <c r="K61" s="145"/>
      <c r="L61" s="153"/>
      <c r="M61" s="145"/>
      <c r="N61" s="177"/>
      <c r="O61" s="75"/>
      <c r="P61" s="75"/>
      <c r="Q61" s="75"/>
      <c r="R61" s="75"/>
      <c r="S61" s="75"/>
      <c r="T61" s="73">
        <v>1</v>
      </c>
      <c r="U61" s="73">
        <v>1</v>
      </c>
      <c r="V61" s="166" t="s">
        <v>198</v>
      </c>
      <c r="Y61" s="166"/>
    </row>
    <row r="62" spans="1:27" x14ac:dyDescent="0.3">
      <c r="A62" s="262"/>
      <c r="B62" s="111" t="s">
        <v>28</v>
      </c>
      <c r="C62" s="6"/>
      <c r="D62" s="133">
        <f>SUM(G62*T62)/H62</f>
        <v>50</v>
      </c>
      <c r="E62" s="133">
        <f>SUM(G62*U62)/H62</f>
        <v>50</v>
      </c>
      <c r="F62" s="241">
        <v>30</v>
      </c>
      <c r="G62" s="110">
        <v>50</v>
      </c>
      <c r="H62" s="123">
        <v>40</v>
      </c>
      <c r="I62" s="140">
        <f>SUM(O62*G62)/H62</f>
        <v>3.0625000000000004</v>
      </c>
      <c r="J62" s="140">
        <f>SUM(P62*G62)/H62</f>
        <v>0.1</v>
      </c>
      <c r="K62" s="140">
        <f>SUM(Q62*G62)/H62</f>
        <v>9.4375</v>
      </c>
      <c r="L62" s="140">
        <f>SUM(R62*G62)/H62</f>
        <v>18.274999999999999</v>
      </c>
      <c r="M62" s="149">
        <f>SUM(S62*G62)/H62</f>
        <v>0</v>
      </c>
      <c r="N62" s="177">
        <v>92</v>
      </c>
      <c r="O62" s="79">
        <v>2.4500000000000002</v>
      </c>
      <c r="P62" s="79">
        <v>0.08</v>
      </c>
      <c r="Q62" s="79">
        <v>7.55</v>
      </c>
      <c r="R62" s="79">
        <v>14.62</v>
      </c>
      <c r="S62" s="80">
        <v>0</v>
      </c>
      <c r="T62" s="52">
        <v>40</v>
      </c>
      <c r="U62" s="70">
        <v>40</v>
      </c>
      <c r="V62" s="166" t="s">
        <v>94</v>
      </c>
      <c r="Y62" s="166"/>
    </row>
    <row r="63" spans="1:27" s="173" customFormat="1" x14ac:dyDescent="0.3">
      <c r="A63" s="262"/>
      <c r="B63" s="101" t="s">
        <v>127</v>
      </c>
      <c r="C63" s="101"/>
      <c r="D63" s="133">
        <f t="shared" ref="D63" si="6">SUM(G63*T63)/H63</f>
        <v>40</v>
      </c>
      <c r="E63" s="133">
        <f t="shared" ref="E63" si="7">SUM(G63*U63)/H63</f>
        <v>40</v>
      </c>
      <c r="F63" s="241">
        <v>30</v>
      </c>
      <c r="G63" s="110">
        <v>40</v>
      </c>
      <c r="H63" s="123">
        <v>40</v>
      </c>
      <c r="I63" s="140">
        <f>SUM(O63*G63)/H63</f>
        <v>2.81</v>
      </c>
      <c r="J63" s="140">
        <f>SUM(P63*G63)/H63</f>
        <v>3.8</v>
      </c>
      <c r="K63" s="140">
        <f>SUM(Q63*G63)/H63</f>
        <v>17.079999999999998</v>
      </c>
      <c r="L63" s="140">
        <f>SUM(R63*G63)/H63</f>
        <v>113.53</v>
      </c>
      <c r="M63" s="149">
        <f>SUM(S63*G63)/H63</f>
        <v>0</v>
      </c>
      <c r="N63" s="177">
        <v>93</v>
      </c>
      <c r="O63" s="172">
        <v>2.81</v>
      </c>
      <c r="P63" s="172">
        <v>3.8</v>
      </c>
      <c r="Q63" s="172">
        <v>17.079999999999998</v>
      </c>
      <c r="R63" s="172">
        <v>113.53</v>
      </c>
      <c r="S63" s="168">
        <v>0</v>
      </c>
      <c r="T63" s="52">
        <v>40</v>
      </c>
      <c r="U63" s="52">
        <v>40</v>
      </c>
      <c r="V63" s="166" t="s">
        <v>199</v>
      </c>
      <c r="W63" s="51"/>
      <c r="X63" s="51"/>
      <c r="Y63" s="166"/>
      <c r="Z63" s="51"/>
      <c r="AA63" s="51"/>
    </row>
    <row r="64" spans="1:27" s="175" customFormat="1" ht="19.5" thickBot="1" x14ac:dyDescent="0.35">
      <c r="A64" s="263"/>
      <c r="B64" s="397" t="s">
        <v>65</v>
      </c>
      <c r="C64" s="403"/>
      <c r="D64" s="398"/>
      <c r="E64" s="404"/>
      <c r="F64" s="405">
        <v>630</v>
      </c>
      <c r="G64" s="400">
        <v>850</v>
      </c>
      <c r="H64" s="27">
        <f t="shared" ref="H64:M64" si="8">SUM(H33:H63)</f>
        <v>23560</v>
      </c>
      <c r="I64" s="401">
        <f t="shared" si="8"/>
        <v>27.817099999999996</v>
      </c>
      <c r="J64" s="401">
        <f t="shared" si="8"/>
        <v>20.525400000000001</v>
      </c>
      <c r="K64" s="401">
        <f t="shared" si="8"/>
        <v>105.12979999999999</v>
      </c>
      <c r="L64" s="398">
        <f t="shared" si="8"/>
        <v>683.60500000000002</v>
      </c>
      <c r="M64" s="401">
        <f t="shared" si="8"/>
        <v>45.816600000000001</v>
      </c>
      <c r="N64" s="402"/>
      <c r="O64" s="52"/>
      <c r="P64" s="51"/>
      <c r="Q64" s="51"/>
      <c r="R64" s="51"/>
      <c r="S64" s="52"/>
      <c r="T64" s="52"/>
      <c r="U64" s="70"/>
      <c r="V64" s="166" t="s">
        <v>200</v>
      </c>
      <c r="W64" s="51"/>
      <c r="X64" s="51"/>
      <c r="Y64" s="166"/>
      <c r="Z64" s="51"/>
      <c r="AA64" s="51"/>
    </row>
    <row r="65" spans="1:25" x14ac:dyDescent="0.3">
      <c r="A65" s="262" t="s">
        <v>30</v>
      </c>
      <c r="B65" s="118" t="s">
        <v>156</v>
      </c>
      <c r="C65" s="5"/>
      <c r="D65" s="152"/>
      <c r="E65" s="152"/>
      <c r="F65" s="395">
        <v>155</v>
      </c>
      <c r="G65" s="46">
        <v>205</v>
      </c>
      <c r="H65" s="125">
        <v>1000</v>
      </c>
      <c r="I65" s="141">
        <v>6.12</v>
      </c>
      <c r="J65" s="141">
        <v>6.65</v>
      </c>
      <c r="K65" s="141">
        <v>53.13</v>
      </c>
      <c r="L65" s="141">
        <v>297</v>
      </c>
      <c r="M65" s="4">
        <v>0.87</v>
      </c>
      <c r="N65" s="109">
        <v>105</v>
      </c>
      <c r="O65" s="51">
        <v>27.81</v>
      </c>
      <c r="P65" s="51">
        <v>25.82</v>
      </c>
      <c r="Q65" s="51">
        <v>91.76</v>
      </c>
      <c r="R65" s="51">
        <v>711</v>
      </c>
      <c r="S65" s="51">
        <v>4.55</v>
      </c>
      <c r="T65" s="73"/>
      <c r="U65" s="73"/>
      <c r="V65" s="166" t="s">
        <v>201</v>
      </c>
      <c r="W65" s="52"/>
      <c r="Y65" s="166"/>
    </row>
    <row r="66" spans="1:25" x14ac:dyDescent="0.3">
      <c r="A66" s="262"/>
      <c r="B66" s="103"/>
      <c r="C66" s="6" t="s">
        <v>316</v>
      </c>
      <c r="D66" s="133">
        <v>39</v>
      </c>
      <c r="E66" s="133">
        <v>39</v>
      </c>
      <c r="F66" s="241"/>
      <c r="G66" s="28">
        <f>SUM(G65)</f>
        <v>205</v>
      </c>
      <c r="H66" s="123">
        <v>1000</v>
      </c>
      <c r="I66" s="101"/>
      <c r="J66" s="101"/>
      <c r="K66" s="101"/>
      <c r="L66" s="101"/>
      <c r="M66" s="101"/>
      <c r="N66" s="177"/>
      <c r="T66" s="73">
        <v>700</v>
      </c>
      <c r="U66" s="73">
        <v>700</v>
      </c>
      <c r="V66" s="166" t="s">
        <v>202</v>
      </c>
      <c r="Y66" s="166"/>
    </row>
    <row r="67" spans="1:25" x14ac:dyDescent="0.3">
      <c r="A67" s="262"/>
      <c r="B67" s="103"/>
      <c r="C67" s="6" t="s">
        <v>33</v>
      </c>
      <c r="D67" s="133">
        <v>100</v>
      </c>
      <c r="E67" s="133">
        <v>100</v>
      </c>
      <c r="F67" s="241"/>
      <c r="G67" s="28">
        <f>SUM(G65)</f>
        <v>205</v>
      </c>
      <c r="H67" s="123">
        <v>1000</v>
      </c>
      <c r="I67" s="101"/>
      <c r="J67" s="101"/>
      <c r="K67" s="101"/>
      <c r="L67" s="101"/>
      <c r="M67" s="101"/>
      <c r="N67" s="177"/>
      <c r="T67" s="73">
        <v>300</v>
      </c>
      <c r="U67" s="73">
        <v>300</v>
      </c>
      <c r="V67" s="166" t="s">
        <v>203</v>
      </c>
      <c r="W67" s="52">
        <f>SUM(D51)</f>
        <v>0</v>
      </c>
      <c r="Y67" s="166"/>
    </row>
    <row r="68" spans="1:25" x14ac:dyDescent="0.3">
      <c r="A68" s="262"/>
      <c r="B68" s="103"/>
      <c r="C68" s="6" t="s">
        <v>27</v>
      </c>
      <c r="D68" s="133">
        <v>44</v>
      </c>
      <c r="E68" s="133">
        <v>44</v>
      </c>
      <c r="F68" s="241"/>
      <c r="G68" s="28">
        <f>SUM(G65)</f>
        <v>205</v>
      </c>
      <c r="H68" s="123">
        <v>1000</v>
      </c>
      <c r="I68" s="101"/>
      <c r="J68" s="101"/>
      <c r="K68" s="101"/>
      <c r="L68" s="101"/>
      <c r="M68" s="101"/>
      <c r="N68" s="177"/>
      <c r="T68" s="73">
        <v>80</v>
      </c>
      <c r="U68" s="73">
        <v>80</v>
      </c>
      <c r="V68" s="166" t="s">
        <v>204</v>
      </c>
      <c r="Y68" s="166"/>
    </row>
    <row r="69" spans="1:25" x14ac:dyDescent="0.3">
      <c r="A69" s="262"/>
      <c r="B69" s="103"/>
      <c r="C69" s="6" t="s">
        <v>31</v>
      </c>
      <c r="D69" s="133">
        <v>5</v>
      </c>
      <c r="E69" s="133">
        <v>5</v>
      </c>
      <c r="F69" s="241"/>
      <c r="G69" s="28">
        <f>SUM(G65)</f>
        <v>205</v>
      </c>
      <c r="H69" s="123">
        <v>1000</v>
      </c>
      <c r="I69" s="101"/>
      <c r="J69" s="101"/>
      <c r="K69" s="101"/>
      <c r="L69" s="101"/>
      <c r="M69" s="101"/>
      <c r="N69" s="177"/>
      <c r="T69" s="73">
        <v>8</v>
      </c>
      <c r="U69" s="73">
        <v>8</v>
      </c>
      <c r="V69" s="166" t="s">
        <v>205</v>
      </c>
      <c r="Y69" s="166"/>
    </row>
    <row r="70" spans="1:25" x14ac:dyDescent="0.3">
      <c r="A70" s="262"/>
      <c r="B70" s="103"/>
      <c r="C70" s="6" t="s">
        <v>157</v>
      </c>
      <c r="D70" s="133">
        <v>25.5</v>
      </c>
      <c r="E70" s="133">
        <v>25</v>
      </c>
      <c r="F70" s="241"/>
      <c r="G70" s="28"/>
      <c r="H70" s="123"/>
      <c r="I70" s="101"/>
      <c r="J70" s="101"/>
      <c r="K70" s="101"/>
      <c r="L70" s="101"/>
      <c r="M70" s="101"/>
      <c r="N70" s="177"/>
      <c r="T70" s="73"/>
      <c r="U70" s="73"/>
      <c r="V70" s="166"/>
      <c r="Y70" s="166"/>
    </row>
    <row r="71" spans="1:25" x14ac:dyDescent="0.3">
      <c r="A71" s="262"/>
      <c r="B71" s="103"/>
      <c r="C71" s="6" t="s">
        <v>26</v>
      </c>
      <c r="D71" s="133">
        <v>5</v>
      </c>
      <c r="E71" s="133">
        <v>5</v>
      </c>
      <c r="F71" s="241"/>
      <c r="G71" s="28">
        <f>SUM(G65)</f>
        <v>205</v>
      </c>
      <c r="H71" s="123">
        <v>1000</v>
      </c>
      <c r="I71" s="101"/>
      <c r="J71" s="101"/>
      <c r="K71" s="101"/>
      <c r="L71" s="101"/>
      <c r="M71" s="101"/>
      <c r="N71" s="177"/>
      <c r="T71" s="73">
        <v>10</v>
      </c>
      <c r="U71" s="73">
        <v>10</v>
      </c>
      <c r="V71" s="166" t="s">
        <v>206</v>
      </c>
      <c r="Y71" s="166"/>
    </row>
    <row r="72" spans="1:25" x14ac:dyDescent="0.3">
      <c r="A72" s="262"/>
      <c r="B72" s="101" t="s">
        <v>216</v>
      </c>
      <c r="C72" s="174"/>
      <c r="D72" s="174"/>
      <c r="E72" s="174"/>
      <c r="F72" s="93">
        <v>150</v>
      </c>
      <c r="G72" s="101">
        <v>180</v>
      </c>
      <c r="H72" s="122">
        <v>180</v>
      </c>
      <c r="I72" s="141">
        <f>SUM(O72*G72)/H72</f>
        <v>5.48</v>
      </c>
      <c r="J72" s="141">
        <f>SUM(P72*G72)/H72</f>
        <v>4.88</v>
      </c>
      <c r="K72" s="141">
        <f>SUM(Q72*G72)/H72</f>
        <v>9.07</v>
      </c>
      <c r="L72" s="141">
        <f>SUM(R72*G72)/H72</f>
        <v>102</v>
      </c>
      <c r="M72" s="4">
        <f>SUM(S72*G72)/H72</f>
        <v>2.46</v>
      </c>
      <c r="N72" s="177">
        <v>74</v>
      </c>
      <c r="O72" s="52">
        <v>5.48</v>
      </c>
      <c r="P72" s="52">
        <v>4.88</v>
      </c>
      <c r="Q72" s="52">
        <v>9.07</v>
      </c>
      <c r="R72" s="52">
        <v>102</v>
      </c>
      <c r="S72" s="52">
        <v>2.46</v>
      </c>
      <c r="V72" s="166" t="s">
        <v>207</v>
      </c>
      <c r="W72" s="52">
        <f>SUM(D23)</f>
        <v>0.28421052631578947</v>
      </c>
      <c r="Y72" s="166"/>
    </row>
    <row r="73" spans="1:25" x14ac:dyDescent="0.3">
      <c r="A73" s="262"/>
      <c r="B73" s="107"/>
      <c r="C73" s="101" t="s">
        <v>33</v>
      </c>
      <c r="D73" s="133">
        <f>SUM(G73*T73)/H73</f>
        <v>189</v>
      </c>
      <c r="E73" s="133">
        <f>SUM(G73*U73)/H73</f>
        <v>180</v>
      </c>
      <c r="F73" s="240"/>
      <c r="G73" s="174">
        <f>SUM(G72)</f>
        <v>180</v>
      </c>
      <c r="H73" s="92">
        <v>180</v>
      </c>
      <c r="I73" s="174"/>
      <c r="J73" s="174"/>
      <c r="K73" s="174"/>
      <c r="L73" s="174"/>
      <c r="M73" s="174"/>
      <c r="N73" s="177"/>
      <c r="T73" s="52">
        <v>189</v>
      </c>
      <c r="U73" s="52">
        <v>180</v>
      </c>
      <c r="V73" s="166" t="s">
        <v>208</v>
      </c>
      <c r="Y73" s="166"/>
    </row>
    <row r="74" spans="1:25" x14ac:dyDescent="0.3">
      <c r="A74" s="262"/>
      <c r="B74" s="13"/>
      <c r="C74" s="100"/>
      <c r="D74" s="133"/>
      <c r="E74" s="133"/>
      <c r="F74" s="241"/>
      <c r="G74" s="28"/>
      <c r="H74" s="123"/>
      <c r="I74" s="107"/>
      <c r="J74" s="107"/>
      <c r="K74" s="107"/>
      <c r="L74" s="107"/>
      <c r="M74" s="107"/>
      <c r="N74" s="177"/>
      <c r="T74" s="52"/>
      <c r="U74" s="52"/>
      <c r="V74" s="166" t="s">
        <v>209</v>
      </c>
      <c r="Y74" s="166"/>
    </row>
    <row r="75" spans="1:25" x14ac:dyDescent="0.3">
      <c r="A75" s="262"/>
      <c r="B75" s="13"/>
      <c r="C75" s="100"/>
      <c r="D75" s="133"/>
      <c r="E75" s="133"/>
      <c r="F75" s="241"/>
      <c r="G75" s="28"/>
      <c r="H75" s="123"/>
      <c r="I75" s="107"/>
      <c r="J75" s="107"/>
      <c r="K75" s="107"/>
      <c r="L75" s="107"/>
      <c r="M75" s="107"/>
      <c r="N75" s="177"/>
      <c r="T75" s="52"/>
      <c r="U75" s="52"/>
      <c r="V75" s="166" t="s">
        <v>36</v>
      </c>
      <c r="W75" s="52">
        <f>SUM(D85)</f>
        <v>0</v>
      </c>
      <c r="Y75" s="166"/>
    </row>
    <row r="76" spans="1:25" x14ac:dyDescent="0.3">
      <c r="A76" s="262"/>
      <c r="B76" s="102" t="s">
        <v>288</v>
      </c>
      <c r="C76" s="10"/>
      <c r="D76" s="107"/>
      <c r="E76" s="132">
        <v>50</v>
      </c>
      <c r="F76" s="242">
        <v>70</v>
      </c>
      <c r="G76" s="110">
        <v>80</v>
      </c>
      <c r="H76" s="123">
        <v>5000</v>
      </c>
      <c r="I76" s="140">
        <v>5.82</v>
      </c>
      <c r="J76" s="140">
        <v>10.01</v>
      </c>
      <c r="K76" s="140">
        <v>43.14</v>
      </c>
      <c r="L76" s="140">
        <v>286.39999999999998</v>
      </c>
      <c r="M76" s="107"/>
      <c r="N76" s="177">
        <v>66</v>
      </c>
      <c r="O76" s="52">
        <v>3.54</v>
      </c>
      <c r="P76" s="52">
        <v>6.57</v>
      </c>
      <c r="Q76" s="52">
        <v>27.87</v>
      </c>
      <c r="R76" s="52">
        <v>185</v>
      </c>
      <c r="U76" s="52">
        <v>50</v>
      </c>
      <c r="V76" s="166" t="s">
        <v>210</v>
      </c>
      <c r="W76" s="52">
        <f>SUM(D80)</f>
        <v>0</v>
      </c>
      <c r="Y76" s="166"/>
    </row>
    <row r="77" spans="1:25" x14ac:dyDescent="0.3">
      <c r="A77" s="262"/>
      <c r="B77" s="13"/>
      <c r="C77" s="8" t="s">
        <v>55</v>
      </c>
      <c r="D77" s="133">
        <v>50</v>
      </c>
      <c r="E77" s="133">
        <v>50</v>
      </c>
      <c r="F77" s="241"/>
      <c r="G77" s="28">
        <f>SUM(G76)</f>
        <v>80</v>
      </c>
      <c r="H77" s="123">
        <v>5000</v>
      </c>
      <c r="I77" s="107"/>
      <c r="J77" s="107"/>
      <c r="K77" s="107"/>
      <c r="L77" s="107"/>
      <c r="M77" s="107"/>
      <c r="N77" s="177"/>
      <c r="T77" s="52">
        <v>2800</v>
      </c>
      <c r="U77" s="52">
        <v>2800</v>
      </c>
      <c r="V77" s="166" t="s">
        <v>211</v>
      </c>
      <c r="Y77" s="166"/>
    </row>
    <row r="78" spans="1:25" x14ac:dyDescent="0.3">
      <c r="A78" s="262"/>
      <c r="B78" s="13"/>
      <c r="C78" s="6" t="s">
        <v>31</v>
      </c>
      <c r="D78" s="133">
        <v>5.7</v>
      </c>
      <c r="E78" s="133">
        <v>5.7</v>
      </c>
      <c r="F78" s="241"/>
      <c r="G78" s="28">
        <f>SUM(G76)</f>
        <v>80</v>
      </c>
      <c r="H78" s="123">
        <v>5000</v>
      </c>
      <c r="I78" s="107"/>
      <c r="J78" s="107"/>
      <c r="K78" s="107"/>
      <c r="L78" s="107"/>
      <c r="M78" s="107"/>
      <c r="N78" s="177"/>
      <c r="T78" s="52">
        <v>800</v>
      </c>
      <c r="U78" s="52">
        <v>800</v>
      </c>
      <c r="V78" s="166" t="s">
        <v>212</v>
      </c>
      <c r="W78" s="52">
        <f>SUM(D60)</f>
        <v>18</v>
      </c>
      <c r="Y78" s="166"/>
    </row>
    <row r="79" spans="1:25" x14ac:dyDescent="0.3">
      <c r="A79" s="262"/>
      <c r="B79" s="13"/>
      <c r="C79" s="6" t="s">
        <v>26</v>
      </c>
      <c r="D79" s="133">
        <v>2.5</v>
      </c>
      <c r="E79" s="133">
        <v>2.5</v>
      </c>
      <c r="F79" s="241"/>
      <c r="G79" s="28">
        <f>SUM(G76)</f>
        <v>80</v>
      </c>
      <c r="H79" s="123">
        <v>5000</v>
      </c>
      <c r="I79" s="107"/>
      <c r="J79" s="107"/>
      <c r="K79" s="107"/>
      <c r="L79" s="107"/>
      <c r="M79" s="107"/>
      <c r="N79" s="177"/>
      <c r="T79" s="52">
        <v>700</v>
      </c>
      <c r="U79" s="52">
        <v>700</v>
      </c>
      <c r="Y79" s="166"/>
    </row>
    <row r="80" spans="1:25" x14ac:dyDescent="0.3">
      <c r="A80" s="262"/>
      <c r="B80" s="13"/>
      <c r="C80" s="6" t="s">
        <v>38</v>
      </c>
      <c r="D80" s="133" t="s">
        <v>289</v>
      </c>
      <c r="E80" s="133">
        <v>3</v>
      </c>
      <c r="F80" s="241"/>
      <c r="G80" s="28">
        <f>SUM(G76)</f>
        <v>80</v>
      </c>
      <c r="H80" s="123">
        <v>5000</v>
      </c>
      <c r="I80" s="107"/>
      <c r="J80" s="107"/>
      <c r="K80" s="107"/>
      <c r="L80" s="107"/>
      <c r="M80" s="107"/>
      <c r="N80" s="177"/>
      <c r="T80" s="52">
        <v>388</v>
      </c>
      <c r="U80" s="52">
        <v>344</v>
      </c>
      <c r="Y80" s="166"/>
    </row>
    <row r="81" spans="1:27" x14ac:dyDescent="0.3">
      <c r="A81" s="262"/>
      <c r="B81" s="13"/>
      <c r="C81" s="100" t="s">
        <v>34</v>
      </c>
      <c r="D81" s="133">
        <v>2</v>
      </c>
      <c r="E81" s="133">
        <v>2</v>
      </c>
      <c r="F81" s="241"/>
      <c r="G81" s="28">
        <f>SUM(G76)</f>
        <v>80</v>
      </c>
      <c r="H81" s="123">
        <v>5000</v>
      </c>
      <c r="I81" s="107"/>
      <c r="J81" s="107"/>
      <c r="K81" s="107"/>
      <c r="L81" s="107"/>
      <c r="M81" s="107"/>
      <c r="N81" s="177"/>
      <c r="T81" s="52">
        <v>200</v>
      </c>
      <c r="U81" s="52">
        <v>200</v>
      </c>
      <c r="Y81" s="166"/>
    </row>
    <row r="82" spans="1:27" x14ac:dyDescent="0.3">
      <c r="A82" s="262"/>
      <c r="B82" s="13"/>
      <c r="C82" s="100" t="s">
        <v>27</v>
      </c>
      <c r="D82" s="133">
        <v>20.64</v>
      </c>
      <c r="E82" s="133">
        <v>20.64</v>
      </c>
      <c r="F82" s="241"/>
      <c r="G82" s="28">
        <f>SUM(G76)</f>
        <v>80</v>
      </c>
      <c r="H82" s="123">
        <v>5000</v>
      </c>
      <c r="I82" s="107"/>
      <c r="J82" s="107"/>
      <c r="K82" s="107"/>
      <c r="L82" s="107"/>
      <c r="M82" s="107"/>
      <c r="N82" s="177"/>
      <c r="T82" s="52">
        <v>1000</v>
      </c>
      <c r="U82" s="52">
        <v>1000</v>
      </c>
      <c r="Y82" s="166"/>
    </row>
    <row r="83" spans="1:27" x14ac:dyDescent="0.3">
      <c r="A83" s="262"/>
      <c r="B83" s="13"/>
      <c r="C83" s="100" t="s">
        <v>111</v>
      </c>
      <c r="D83" s="133">
        <v>0.8</v>
      </c>
      <c r="E83" s="133">
        <v>0.8</v>
      </c>
      <c r="F83" s="241"/>
      <c r="G83" s="28">
        <f>SUM(G76)</f>
        <v>80</v>
      </c>
      <c r="H83" s="123">
        <v>5000</v>
      </c>
      <c r="I83" s="107"/>
      <c r="J83" s="107"/>
      <c r="K83" s="107"/>
      <c r="L83" s="107"/>
      <c r="M83" s="107"/>
      <c r="N83" s="177"/>
      <c r="T83" s="52">
        <v>300</v>
      </c>
      <c r="U83" s="52">
        <v>300</v>
      </c>
      <c r="Y83" s="166"/>
    </row>
    <row r="84" spans="1:27" ht="56.25" x14ac:dyDescent="0.3">
      <c r="A84" s="262"/>
      <c r="B84" s="13"/>
      <c r="C84" s="6" t="s">
        <v>64</v>
      </c>
      <c r="D84" s="133">
        <v>2.5</v>
      </c>
      <c r="E84" s="133">
        <v>2.5</v>
      </c>
      <c r="F84" s="241"/>
      <c r="G84" s="28">
        <f>SUM(G76)</f>
        <v>80</v>
      </c>
      <c r="H84" s="123">
        <v>5000</v>
      </c>
      <c r="I84" s="107"/>
      <c r="J84" s="107"/>
      <c r="K84" s="107"/>
      <c r="L84" s="107"/>
      <c r="M84" s="107"/>
      <c r="N84" s="177"/>
      <c r="T84" s="52">
        <v>25</v>
      </c>
      <c r="U84" s="52">
        <v>25</v>
      </c>
      <c r="Y84" s="166"/>
    </row>
    <row r="85" spans="1:27" s="175" customFormat="1" ht="19.5" thickBot="1" x14ac:dyDescent="0.35">
      <c r="A85" s="262"/>
      <c r="B85" s="406" t="s">
        <v>65</v>
      </c>
      <c r="C85" s="407"/>
      <c r="D85" s="408"/>
      <c r="E85" s="408"/>
      <c r="F85" s="409">
        <v>340</v>
      </c>
      <c r="G85" s="410">
        <v>410</v>
      </c>
      <c r="H85" s="188">
        <f t="shared" ref="H85:M85" si="9">SUM(H65:H84)</f>
        <v>51360</v>
      </c>
      <c r="I85" s="411">
        <f t="shared" si="9"/>
        <v>17.420000000000002</v>
      </c>
      <c r="J85" s="411">
        <f t="shared" si="9"/>
        <v>21.54</v>
      </c>
      <c r="K85" s="411">
        <f t="shared" si="9"/>
        <v>105.34</v>
      </c>
      <c r="L85" s="408">
        <f t="shared" si="9"/>
        <v>685.4</v>
      </c>
      <c r="M85" s="411">
        <f t="shared" si="9"/>
        <v>3.33</v>
      </c>
      <c r="N85" s="412"/>
      <c r="O85" s="86"/>
      <c r="P85" s="86"/>
      <c r="Q85" s="86"/>
      <c r="R85" s="86"/>
      <c r="S85" s="86"/>
      <c r="T85" s="52"/>
      <c r="U85" s="52"/>
      <c r="V85" s="51"/>
      <c r="W85" s="51"/>
      <c r="X85" s="51"/>
      <c r="Y85" s="51"/>
      <c r="Z85" s="51"/>
      <c r="AA85" s="51"/>
    </row>
    <row r="86" spans="1:27" ht="19.5" thickBot="1" x14ac:dyDescent="0.35">
      <c r="A86" s="24" t="s">
        <v>35</v>
      </c>
      <c r="B86" s="98" t="s">
        <v>36</v>
      </c>
      <c r="C86" s="114"/>
      <c r="D86" s="25">
        <v>5</v>
      </c>
      <c r="E86" s="25">
        <v>5</v>
      </c>
      <c r="F86" s="413">
        <v>4</v>
      </c>
      <c r="G86" s="414">
        <v>5</v>
      </c>
      <c r="H86" s="32">
        <v>4</v>
      </c>
      <c r="I86" s="144"/>
      <c r="J86" s="144"/>
      <c r="K86" s="144"/>
      <c r="L86" s="144"/>
      <c r="M86" s="144"/>
      <c r="N86" s="180"/>
      <c r="O86" s="52"/>
      <c r="P86" s="52"/>
      <c r="Q86" s="52"/>
      <c r="R86" s="52"/>
      <c r="S86" s="52"/>
      <c r="T86" s="52">
        <v>4</v>
      </c>
      <c r="U86" s="52">
        <v>4</v>
      </c>
    </row>
    <row r="87" spans="1:27" ht="19.5" thickBot="1" x14ac:dyDescent="0.35">
      <c r="A87" s="21"/>
      <c r="B87" s="99" t="s">
        <v>37</v>
      </c>
      <c r="C87" s="22"/>
      <c r="D87" s="147"/>
      <c r="E87" s="147"/>
      <c r="F87" s="246">
        <v>1414</v>
      </c>
      <c r="G87" s="34">
        <v>1826</v>
      </c>
      <c r="H87" s="33">
        <f t="shared" ref="H87:M87" si="10">SUM(H86,H85,H64,H31,H28)</f>
        <v>75284</v>
      </c>
      <c r="I87" s="147">
        <f t="shared" si="10"/>
        <v>61.713942105263158</v>
      </c>
      <c r="J87" s="23">
        <f t="shared" si="10"/>
        <v>66.132347368421051</v>
      </c>
      <c r="K87" s="23">
        <f t="shared" si="10"/>
        <v>306.09801052631576</v>
      </c>
      <c r="L87" s="147">
        <f t="shared" si="10"/>
        <v>2018.4197368421053</v>
      </c>
      <c r="M87" s="23">
        <f t="shared" si="10"/>
        <v>108.55502105263159</v>
      </c>
      <c r="N87" s="181"/>
      <c r="O87" s="52"/>
      <c r="P87" s="52"/>
      <c r="Q87" s="52"/>
      <c r="R87" s="52"/>
      <c r="S87" s="52"/>
      <c r="T87" s="52"/>
      <c r="U87" s="52"/>
    </row>
    <row r="88" spans="1:27" x14ac:dyDescent="0.3">
      <c r="A88" s="160"/>
      <c r="B88" s="93"/>
      <c r="C88" s="93"/>
      <c r="D88" s="126"/>
      <c r="E88" s="126"/>
      <c r="F88" s="126"/>
      <c r="G88" s="93"/>
      <c r="H88" s="121"/>
      <c r="I88" s="126"/>
      <c r="J88" s="126"/>
      <c r="K88" s="126"/>
      <c r="L88" s="126"/>
      <c r="M88" s="126"/>
      <c r="N88" s="93"/>
      <c r="O88" s="52"/>
      <c r="P88" s="52"/>
      <c r="Q88" s="52"/>
      <c r="R88" s="52"/>
      <c r="S88" s="52"/>
      <c r="T88" s="52"/>
      <c r="U88" s="52"/>
    </row>
    <row r="89" spans="1:27" x14ac:dyDescent="0.3">
      <c r="A89" s="174"/>
      <c r="B89" s="174"/>
      <c r="C89" s="174"/>
      <c r="D89" s="174"/>
      <c r="E89" s="174"/>
      <c r="F89" s="174"/>
      <c r="G89" s="174"/>
      <c r="H89" s="121"/>
      <c r="I89" s="174"/>
      <c r="J89" s="174"/>
      <c r="K89" s="174"/>
      <c r="L89" s="174"/>
      <c r="M89" s="174"/>
      <c r="N89" s="174"/>
    </row>
    <row r="90" spans="1:27" x14ac:dyDescent="0.3">
      <c r="A90" s="174"/>
      <c r="B90" s="174"/>
      <c r="C90" s="174"/>
      <c r="D90" s="174"/>
      <c r="E90" s="174"/>
      <c r="F90" s="174"/>
      <c r="G90" s="174"/>
      <c r="H90" s="121"/>
      <c r="I90" s="174"/>
      <c r="J90" s="174"/>
      <c r="K90" s="174"/>
      <c r="L90" s="174"/>
      <c r="M90" s="174"/>
      <c r="N90" s="174"/>
    </row>
    <row r="91" spans="1:27" x14ac:dyDescent="0.3">
      <c r="A91" s="174"/>
      <c r="B91" s="174"/>
      <c r="C91" s="174"/>
      <c r="D91" s="174"/>
      <c r="E91" s="174"/>
      <c r="F91" s="174"/>
      <c r="G91" s="174"/>
      <c r="H91" s="121"/>
      <c r="I91" s="174"/>
      <c r="J91" s="174"/>
      <c r="K91" s="174"/>
      <c r="L91" s="174"/>
      <c r="M91" s="174"/>
      <c r="N91" s="174"/>
    </row>
    <row r="92" spans="1:27" x14ac:dyDescent="0.3">
      <c r="A92" s="174"/>
      <c r="B92" s="174"/>
      <c r="C92" s="174"/>
      <c r="D92" s="174"/>
      <c r="E92" s="174"/>
      <c r="F92" s="174"/>
      <c r="G92" s="174"/>
      <c r="H92" s="121"/>
      <c r="I92" s="174"/>
      <c r="J92" s="174"/>
      <c r="K92" s="174"/>
      <c r="L92" s="174"/>
      <c r="M92" s="174"/>
      <c r="N92" s="174"/>
    </row>
    <row r="93" spans="1:27" x14ac:dyDescent="0.3">
      <c r="A93" s="174"/>
      <c r="B93" s="174"/>
      <c r="C93" s="174"/>
      <c r="D93" s="174"/>
      <c r="E93" s="174"/>
      <c r="F93" s="174"/>
      <c r="G93" s="174"/>
      <c r="H93" s="121"/>
      <c r="I93" s="174"/>
      <c r="J93" s="174"/>
      <c r="K93" s="174"/>
      <c r="L93" s="174"/>
      <c r="M93" s="174"/>
      <c r="N93" s="174"/>
    </row>
    <row r="94" spans="1:27" x14ac:dyDescent="0.3">
      <c r="A94" s="174"/>
      <c r="B94" s="174"/>
      <c r="C94" s="174"/>
      <c r="D94" s="174"/>
      <c r="E94" s="174"/>
      <c r="F94" s="174"/>
      <c r="G94" s="174"/>
      <c r="H94" s="121"/>
      <c r="I94" s="174"/>
      <c r="J94" s="174"/>
      <c r="K94" s="174"/>
      <c r="L94" s="174"/>
      <c r="M94" s="174"/>
      <c r="N94" s="174"/>
    </row>
    <row r="95" spans="1:27" x14ac:dyDescent="0.3">
      <c r="A95" s="174"/>
      <c r="B95" s="174"/>
      <c r="C95" s="174"/>
      <c r="D95" s="174"/>
      <c r="E95" s="174"/>
      <c r="F95" s="174"/>
      <c r="G95" s="174"/>
      <c r="H95" s="121"/>
      <c r="I95" s="174"/>
      <c r="J95" s="174"/>
      <c r="K95" s="174"/>
      <c r="L95" s="174"/>
      <c r="M95" s="174"/>
      <c r="N95" s="174"/>
    </row>
    <row r="96" spans="1:27" x14ac:dyDescent="0.3">
      <c r="A96" s="174"/>
      <c r="B96" s="174"/>
      <c r="C96" s="174"/>
      <c r="D96" s="174"/>
      <c r="E96" s="174"/>
      <c r="F96" s="174"/>
      <c r="G96" s="174"/>
      <c r="H96" s="121"/>
      <c r="I96" s="174"/>
      <c r="J96" s="174"/>
      <c r="K96" s="174"/>
      <c r="L96" s="174"/>
      <c r="M96" s="174"/>
      <c r="N96" s="174"/>
    </row>
    <row r="97" spans="1:14" x14ac:dyDescent="0.3">
      <c r="A97" s="174"/>
      <c r="B97" s="174"/>
      <c r="C97" s="174"/>
      <c r="D97" s="174"/>
      <c r="E97" s="174"/>
      <c r="F97" s="174"/>
      <c r="G97" s="174"/>
      <c r="H97" s="121"/>
      <c r="I97" s="174"/>
      <c r="J97" s="174"/>
      <c r="K97" s="174"/>
      <c r="L97" s="174"/>
      <c r="M97" s="174"/>
      <c r="N97" s="174"/>
    </row>
    <row r="98" spans="1:14" x14ac:dyDescent="0.3">
      <c r="A98" s="174"/>
      <c r="B98" s="174"/>
      <c r="C98" s="174"/>
      <c r="D98" s="174"/>
      <c r="E98" s="174"/>
      <c r="F98" s="174"/>
      <c r="G98" s="174"/>
      <c r="H98" s="121"/>
      <c r="I98" s="174"/>
      <c r="J98" s="174"/>
      <c r="K98" s="174"/>
      <c r="L98" s="174"/>
      <c r="M98" s="174"/>
      <c r="N98" s="174"/>
    </row>
    <row r="99" spans="1:14" x14ac:dyDescent="0.3">
      <c r="A99" s="174"/>
      <c r="B99" s="174"/>
      <c r="C99" s="174"/>
      <c r="D99" s="174"/>
      <c r="E99" s="174"/>
      <c r="F99" s="174"/>
      <c r="G99" s="174"/>
      <c r="H99" s="121"/>
      <c r="I99" s="174"/>
      <c r="J99" s="174"/>
      <c r="K99" s="174"/>
      <c r="L99" s="174"/>
      <c r="M99" s="174"/>
      <c r="N99" s="174"/>
    </row>
    <row r="100" spans="1:14" x14ac:dyDescent="0.3">
      <c r="A100" s="174"/>
      <c r="B100" s="174"/>
      <c r="C100" s="174"/>
      <c r="D100" s="174"/>
      <c r="E100" s="174"/>
      <c r="F100" s="174"/>
      <c r="G100" s="174"/>
      <c r="H100" s="121"/>
      <c r="I100" s="174"/>
      <c r="J100" s="174"/>
      <c r="K100" s="174"/>
      <c r="L100" s="174"/>
      <c r="M100" s="174"/>
      <c r="N100" s="174"/>
    </row>
    <row r="101" spans="1:14" x14ac:dyDescent="0.3">
      <c r="A101" s="174"/>
      <c r="B101" s="174"/>
      <c r="C101" s="174"/>
      <c r="D101" s="174"/>
      <c r="E101" s="174"/>
      <c r="F101" s="174"/>
      <c r="G101" s="174"/>
      <c r="H101" s="121"/>
      <c r="I101" s="174"/>
      <c r="J101" s="174"/>
      <c r="K101" s="174"/>
      <c r="L101" s="174"/>
      <c r="M101" s="174"/>
      <c r="N101" s="174"/>
    </row>
    <row r="102" spans="1:14" x14ac:dyDescent="0.3">
      <c r="A102" s="174"/>
      <c r="B102" s="174"/>
      <c r="C102" s="174"/>
      <c r="D102" s="174"/>
      <c r="E102" s="174"/>
      <c r="F102" s="174"/>
      <c r="G102" s="174"/>
      <c r="H102" s="121"/>
      <c r="I102" s="174"/>
      <c r="J102" s="174"/>
      <c r="K102" s="174"/>
      <c r="L102" s="174"/>
      <c r="M102" s="174"/>
      <c r="N102" s="174"/>
    </row>
    <row r="103" spans="1:14" x14ac:dyDescent="0.3">
      <c r="A103" s="174"/>
      <c r="B103" s="174"/>
      <c r="C103" s="174"/>
      <c r="D103" s="174"/>
      <c r="E103" s="174"/>
      <c r="F103" s="174"/>
      <c r="G103" s="174"/>
      <c r="H103" s="121"/>
      <c r="I103" s="174"/>
      <c r="J103" s="174"/>
      <c r="K103" s="174"/>
      <c r="L103" s="174"/>
      <c r="M103" s="174"/>
      <c r="N103" s="174"/>
    </row>
    <row r="104" spans="1:14" x14ac:dyDescent="0.3">
      <c r="A104" s="174"/>
      <c r="B104" s="174"/>
      <c r="C104" s="174"/>
      <c r="D104" s="174"/>
      <c r="E104" s="174"/>
      <c r="F104" s="174"/>
      <c r="G104" s="174"/>
      <c r="H104" s="121"/>
      <c r="I104" s="174"/>
      <c r="J104" s="174"/>
      <c r="K104" s="174"/>
      <c r="L104" s="174"/>
      <c r="M104" s="174"/>
      <c r="N104" s="174"/>
    </row>
    <row r="105" spans="1:14" x14ac:dyDescent="0.3">
      <c r="A105" s="174"/>
      <c r="B105" s="174"/>
      <c r="C105" s="174"/>
      <c r="D105" s="174"/>
      <c r="E105" s="174"/>
      <c r="F105" s="174"/>
      <c r="G105" s="174"/>
      <c r="H105" s="121"/>
      <c r="I105" s="174"/>
      <c r="J105" s="174"/>
      <c r="K105" s="174"/>
      <c r="L105" s="174"/>
      <c r="M105" s="174"/>
      <c r="N105" s="174"/>
    </row>
    <row r="106" spans="1:14" x14ac:dyDescent="0.3">
      <c r="A106" s="174"/>
      <c r="B106" s="174"/>
      <c r="C106" s="174"/>
      <c r="D106" s="174"/>
      <c r="E106" s="174"/>
      <c r="F106" s="174"/>
      <c r="G106" s="174"/>
      <c r="H106" s="121"/>
      <c r="I106" s="174"/>
      <c r="J106" s="174"/>
      <c r="K106" s="174"/>
      <c r="L106" s="174"/>
      <c r="M106" s="174"/>
      <c r="N106" s="174"/>
    </row>
    <row r="107" spans="1:14" x14ac:dyDescent="0.3">
      <c r="A107" s="174"/>
      <c r="B107" s="174"/>
      <c r="C107" s="174"/>
      <c r="D107" s="174"/>
      <c r="E107" s="174"/>
      <c r="F107" s="174"/>
      <c r="G107" s="174"/>
      <c r="H107" s="121"/>
      <c r="I107" s="174"/>
      <c r="J107" s="174"/>
      <c r="K107" s="174"/>
      <c r="L107" s="174"/>
      <c r="M107" s="174"/>
      <c r="N107" s="174"/>
    </row>
    <row r="108" spans="1:14" x14ac:dyDescent="0.3">
      <c r="A108" s="174"/>
      <c r="B108" s="174"/>
      <c r="C108" s="174"/>
      <c r="D108" s="174"/>
      <c r="E108" s="174"/>
      <c r="F108" s="174"/>
      <c r="G108" s="174"/>
      <c r="H108" s="121"/>
      <c r="I108" s="174"/>
      <c r="J108" s="174"/>
      <c r="K108" s="174"/>
      <c r="L108" s="174"/>
      <c r="M108" s="174"/>
      <c r="N108" s="174"/>
    </row>
    <row r="109" spans="1:14" x14ac:dyDescent="0.3">
      <c r="A109" s="174"/>
      <c r="B109" s="174"/>
      <c r="C109" s="174"/>
      <c r="D109" s="174"/>
      <c r="E109" s="174"/>
      <c r="F109" s="174"/>
      <c r="G109" s="174"/>
      <c r="H109" s="121"/>
      <c r="I109" s="174"/>
      <c r="J109" s="174"/>
      <c r="K109" s="174"/>
      <c r="L109" s="174"/>
      <c r="M109" s="174"/>
      <c r="N109" s="174"/>
    </row>
    <row r="110" spans="1:14" x14ac:dyDescent="0.3">
      <c r="A110" s="174"/>
      <c r="B110" s="174"/>
      <c r="C110" s="174"/>
      <c r="D110" s="174"/>
      <c r="E110" s="174"/>
      <c r="F110" s="174"/>
      <c r="G110" s="174"/>
      <c r="H110" s="121"/>
      <c r="I110" s="174"/>
      <c r="J110" s="174"/>
      <c r="K110" s="174"/>
      <c r="L110" s="174"/>
      <c r="M110" s="174"/>
      <c r="N110" s="174"/>
    </row>
    <row r="111" spans="1:14" x14ac:dyDescent="0.3">
      <c r="A111" s="174"/>
      <c r="B111" s="174"/>
      <c r="C111" s="174"/>
      <c r="D111" s="174"/>
      <c r="E111" s="174"/>
      <c r="F111" s="174"/>
      <c r="G111" s="174"/>
      <c r="H111" s="121"/>
      <c r="I111" s="174"/>
      <c r="J111" s="174"/>
      <c r="K111" s="174"/>
      <c r="L111" s="174"/>
      <c r="M111" s="174"/>
      <c r="N111" s="174"/>
    </row>
    <row r="112" spans="1:14" x14ac:dyDescent="0.3">
      <c r="A112" s="174"/>
      <c r="B112" s="174"/>
      <c r="C112" s="174"/>
      <c r="D112" s="174"/>
      <c r="E112" s="174"/>
      <c r="F112" s="174"/>
      <c r="G112" s="174"/>
      <c r="H112" s="121"/>
      <c r="I112" s="174"/>
      <c r="J112" s="174"/>
      <c r="K112" s="174"/>
      <c r="L112" s="174"/>
      <c r="M112" s="174"/>
      <c r="N112" s="174"/>
    </row>
    <row r="113" spans="1:14" x14ac:dyDescent="0.3">
      <c r="A113" s="174"/>
      <c r="B113" s="174"/>
      <c r="C113" s="174"/>
      <c r="D113" s="174"/>
      <c r="E113" s="174"/>
      <c r="F113" s="174"/>
      <c r="G113" s="174"/>
      <c r="H113" s="121"/>
      <c r="I113" s="174"/>
      <c r="J113" s="174"/>
      <c r="K113" s="174"/>
      <c r="L113" s="174"/>
      <c r="M113" s="174"/>
      <c r="N113" s="174"/>
    </row>
    <row r="114" spans="1:14" x14ac:dyDescent="0.3">
      <c r="A114" s="174"/>
      <c r="B114" s="174"/>
      <c r="C114" s="174"/>
      <c r="D114" s="174"/>
      <c r="E114" s="174"/>
      <c r="F114" s="174"/>
      <c r="G114" s="174"/>
      <c r="H114" s="121"/>
      <c r="I114" s="174"/>
      <c r="J114" s="174"/>
      <c r="K114" s="174"/>
      <c r="L114" s="174"/>
      <c r="M114" s="174"/>
      <c r="N114" s="174"/>
    </row>
    <row r="115" spans="1:14" x14ac:dyDescent="0.3">
      <c r="A115" s="174"/>
      <c r="B115" s="174"/>
      <c r="C115" s="174"/>
      <c r="D115" s="174"/>
      <c r="E115" s="174"/>
      <c r="F115" s="174"/>
      <c r="G115" s="174"/>
      <c r="H115" s="121"/>
      <c r="I115" s="174"/>
      <c r="J115" s="174"/>
      <c r="K115" s="174"/>
      <c r="L115" s="174"/>
      <c r="M115" s="174"/>
      <c r="N115" s="174"/>
    </row>
    <row r="116" spans="1:14" x14ac:dyDescent="0.3">
      <c r="A116" s="174"/>
      <c r="B116" s="174"/>
      <c r="C116" s="174"/>
      <c r="D116" s="174"/>
      <c r="E116" s="174"/>
      <c r="F116" s="174"/>
      <c r="G116" s="174"/>
      <c r="H116" s="121"/>
      <c r="I116" s="174"/>
      <c r="J116" s="174"/>
      <c r="K116" s="174"/>
      <c r="L116" s="174"/>
      <c r="M116" s="174"/>
      <c r="N116" s="174"/>
    </row>
    <row r="117" spans="1:14" x14ac:dyDescent="0.3">
      <c r="A117" s="174"/>
      <c r="B117" s="174"/>
      <c r="C117" s="174"/>
      <c r="D117" s="174"/>
      <c r="E117" s="174"/>
      <c r="F117" s="174"/>
      <c r="G117" s="174"/>
      <c r="H117" s="121"/>
      <c r="I117" s="174"/>
      <c r="J117" s="174"/>
      <c r="K117" s="174"/>
      <c r="L117" s="174"/>
      <c r="M117" s="174"/>
      <c r="N117" s="174"/>
    </row>
    <row r="118" spans="1:14" x14ac:dyDescent="0.3">
      <c r="A118" s="174"/>
      <c r="B118" s="174"/>
      <c r="C118" s="174"/>
      <c r="D118" s="174"/>
      <c r="E118" s="174"/>
      <c r="F118" s="174"/>
      <c r="G118" s="174"/>
      <c r="H118" s="121"/>
      <c r="I118" s="174"/>
      <c r="J118" s="174"/>
      <c r="K118" s="174"/>
      <c r="L118" s="174"/>
      <c r="M118" s="174"/>
      <c r="N118" s="174"/>
    </row>
    <row r="119" spans="1:14" x14ac:dyDescent="0.3">
      <c r="A119" s="174"/>
      <c r="B119" s="174"/>
      <c r="C119" s="174"/>
      <c r="D119" s="174"/>
      <c r="E119" s="174"/>
      <c r="F119" s="174"/>
      <c r="G119" s="174"/>
      <c r="H119" s="121"/>
      <c r="I119" s="174"/>
      <c r="J119" s="174"/>
      <c r="K119" s="174"/>
      <c r="L119" s="174"/>
      <c r="M119" s="174"/>
      <c r="N119" s="174"/>
    </row>
    <row r="120" spans="1:14" x14ac:dyDescent="0.3">
      <c r="A120" s="174"/>
      <c r="B120" s="174"/>
      <c r="C120" s="174"/>
      <c r="D120" s="174"/>
      <c r="E120" s="174"/>
      <c r="F120" s="174"/>
      <c r="G120" s="174"/>
      <c r="H120" s="121"/>
      <c r="I120" s="174"/>
      <c r="J120" s="174"/>
      <c r="K120" s="174"/>
      <c r="L120" s="174"/>
      <c r="M120" s="174"/>
      <c r="N120" s="174"/>
    </row>
    <row r="121" spans="1:14" x14ac:dyDescent="0.3">
      <c r="A121" s="174"/>
      <c r="B121" s="174"/>
      <c r="C121" s="174"/>
      <c r="D121" s="174"/>
      <c r="E121" s="174"/>
      <c r="F121" s="174"/>
      <c r="G121" s="174"/>
      <c r="H121" s="121"/>
      <c r="I121" s="174"/>
      <c r="J121" s="174"/>
      <c r="K121" s="174"/>
      <c r="L121" s="174"/>
      <c r="M121" s="174"/>
      <c r="N121" s="174"/>
    </row>
    <row r="122" spans="1:14" x14ac:dyDescent="0.3">
      <c r="A122" s="174"/>
      <c r="B122" s="174"/>
      <c r="C122" s="174"/>
      <c r="D122" s="174"/>
      <c r="E122" s="174"/>
      <c r="F122" s="174"/>
      <c r="G122" s="174"/>
      <c r="H122" s="121"/>
      <c r="I122" s="174"/>
      <c r="J122" s="174"/>
      <c r="K122" s="174"/>
      <c r="L122" s="174"/>
      <c r="M122" s="174"/>
      <c r="N122" s="174"/>
    </row>
    <row r="123" spans="1:14" x14ac:dyDescent="0.3">
      <c r="A123" s="174"/>
      <c r="B123" s="174"/>
      <c r="C123" s="174"/>
      <c r="D123" s="174"/>
      <c r="E123" s="174"/>
      <c r="F123" s="174"/>
      <c r="G123" s="174"/>
      <c r="H123" s="121"/>
      <c r="I123" s="174"/>
      <c r="J123" s="174"/>
      <c r="K123" s="174"/>
      <c r="L123" s="174"/>
      <c r="M123" s="174"/>
      <c r="N123" s="174"/>
    </row>
    <row r="124" spans="1:14" x14ac:dyDescent="0.3">
      <c r="A124" s="174"/>
      <c r="B124" s="174"/>
      <c r="C124" s="174"/>
      <c r="D124" s="174"/>
      <c r="E124" s="174"/>
      <c r="F124" s="174"/>
      <c r="G124" s="174"/>
      <c r="H124" s="121"/>
      <c r="I124" s="174"/>
      <c r="J124" s="174"/>
      <c r="K124" s="174"/>
      <c r="L124" s="174"/>
      <c r="M124" s="174"/>
      <c r="N124" s="174"/>
    </row>
    <row r="125" spans="1:14" x14ac:dyDescent="0.3">
      <c r="A125" s="174"/>
      <c r="B125" s="174"/>
      <c r="C125" s="174"/>
      <c r="D125" s="174"/>
      <c r="E125" s="174"/>
      <c r="F125" s="174"/>
      <c r="G125" s="174"/>
      <c r="H125" s="121"/>
      <c r="I125" s="174"/>
      <c r="J125" s="174"/>
      <c r="K125" s="174"/>
      <c r="L125" s="174"/>
      <c r="M125" s="174"/>
      <c r="N125" s="174"/>
    </row>
    <row r="126" spans="1:14" x14ac:dyDescent="0.3">
      <c r="A126" s="174"/>
      <c r="B126" s="174"/>
      <c r="C126" s="174"/>
      <c r="D126" s="174"/>
      <c r="E126" s="174"/>
      <c r="F126" s="174"/>
      <c r="G126" s="174"/>
      <c r="H126" s="121"/>
      <c r="I126" s="174"/>
      <c r="J126" s="174"/>
      <c r="K126" s="174"/>
      <c r="L126" s="174"/>
      <c r="M126" s="174"/>
      <c r="N126" s="174"/>
    </row>
    <row r="127" spans="1:14" x14ac:dyDescent="0.3">
      <c r="A127" s="174"/>
      <c r="B127" s="174"/>
      <c r="C127" s="174"/>
      <c r="D127" s="174"/>
      <c r="E127" s="174"/>
      <c r="F127" s="174"/>
      <c r="G127" s="174"/>
      <c r="H127" s="121"/>
      <c r="I127" s="174"/>
      <c r="J127" s="174"/>
      <c r="K127" s="174"/>
      <c r="L127" s="174"/>
      <c r="M127" s="174"/>
      <c r="N127" s="174"/>
    </row>
    <row r="128" spans="1:14" x14ac:dyDescent="0.3">
      <c r="A128" s="174"/>
      <c r="B128" s="174"/>
      <c r="C128" s="174"/>
      <c r="D128" s="174"/>
      <c r="E128" s="174"/>
      <c r="F128" s="174"/>
      <c r="G128" s="174"/>
      <c r="H128" s="121"/>
      <c r="I128" s="174"/>
      <c r="J128" s="174"/>
      <c r="K128" s="174"/>
      <c r="L128" s="174"/>
      <c r="M128" s="174"/>
      <c r="N128" s="174"/>
    </row>
    <row r="129" spans="1:14" x14ac:dyDescent="0.3">
      <c r="A129" s="174"/>
      <c r="B129" s="174"/>
      <c r="C129" s="174"/>
      <c r="D129" s="174"/>
      <c r="E129" s="174"/>
      <c r="F129" s="174"/>
      <c r="G129" s="174"/>
      <c r="H129" s="121"/>
      <c r="I129" s="174"/>
      <c r="J129" s="174"/>
      <c r="K129" s="174"/>
      <c r="L129" s="174"/>
      <c r="M129" s="174"/>
      <c r="N129" s="174"/>
    </row>
    <row r="130" spans="1:14" x14ac:dyDescent="0.3">
      <c r="A130" s="174"/>
      <c r="B130" s="174"/>
      <c r="C130" s="174"/>
      <c r="D130" s="174"/>
      <c r="E130" s="174"/>
      <c r="F130" s="174"/>
      <c r="G130" s="174"/>
      <c r="H130" s="121"/>
      <c r="I130" s="174"/>
      <c r="J130" s="174"/>
      <c r="K130" s="174"/>
      <c r="L130" s="174"/>
      <c r="M130" s="174"/>
      <c r="N130" s="174"/>
    </row>
    <row r="131" spans="1:14" x14ac:dyDescent="0.3">
      <c r="A131" s="174"/>
      <c r="B131" s="174"/>
      <c r="C131" s="174"/>
      <c r="D131" s="174"/>
      <c r="E131" s="174"/>
      <c r="F131" s="174"/>
      <c r="G131" s="174"/>
      <c r="H131" s="121"/>
      <c r="I131" s="174"/>
      <c r="J131" s="174"/>
      <c r="K131" s="174"/>
      <c r="L131" s="174"/>
      <c r="M131" s="174"/>
      <c r="N131" s="174"/>
    </row>
    <row r="132" spans="1:14" x14ac:dyDescent="0.3">
      <c r="A132" s="174"/>
      <c r="B132" s="174"/>
      <c r="C132" s="174"/>
      <c r="D132" s="174"/>
      <c r="E132" s="174"/>
      <c r="F132" s="174"/>
      <c r="G132" s="174"/>
      <c r="H132" s="121"/>
      <c r="I132" s="174"/>
      <c r="J132" s="174"/>
      <c r="K132" s="174"/>
      <c r="L132" s="174"/>
      <c r="M132" s="174"/>
      <c r="N132" s="174"/>
    </row>
    <row r="133" spans="1:14" x14ac:dyDescent="0.3">
      <c r="A133" s="174"/>
      <c r="B133" s="174"/>
      <c r="C133" s="174"/>
      <c r="D133" s="174"/>
      <c r="E133" s="174"/>
      <c r="F133" s="174"/>
      <c r="G133" s="174"/>
      <c r="H133" s="121"/>
      <c r="I133" s="174"/>
      <c r="J133" s="174"/>
      <c r="K133" s="174"/>
      <c r="L133" s="174"/>
      <c r="M133" s="174"/>
      <c r="N133" s="174"/>
    </row>
    <row r="134" spans="1:14" x14ac:dyDescent="0.3">
      <c r="A134" s="174"/>
      <c r="B134" s="174"/>
      <c r="C134" s="174"/>
      <c r="D134" s="174"/>
      <c r="E134" s="174"/>
      <c r="F134" s="174"/>
      <c r="G134" s="174"/>
      <c r="H134" s="121"/>
      <c r="I134" s="174"/>
      <c r="J134" s="174"/>
      <c r="K134" s="174"/>
      <c r="L134" s="174"/>
      <c r="M134" s="174"/>
      <c r="N134" s="174"/>
    </row>
    <row r="135" spans="1:14" x14ac:dyDescent="0.3">
      <c r="A135" s="174"/>
      <c r="B135" s="174"/>
      <c r="C135" s="174"/>
      <c r="D135" s="174"/>
      <c r="E135" s="174"/>
      <c r="F135" s="174"/>
      <c r="G135" s="174"/>
      <c r="H135" s="121"/>
      <c r="I135" s="174"/>
      <c r="J135" s="174"/>
      <c r="K135" s="174"/>
      <c r="L135" s="174"/>
      <c r="M135" s="174"/>
      <c r="N135" s="174"/>
    </row>
    <row r="136" spans="1:14" x14ac:dyDescent="0.3">
      <c r="A136" s="174"/>
      <c r="B136" s="174"/>
      <c r="C136" s="174"/>
      <c r="D136" s="174"/>
      <c r="E136" s="174"/>
      <c r="F136" s="174"/>
      <c r="G136" s="174"/>
      <c r="H136" s="121"/>
      <c r="I136" s="174"/>
      <c r="J136" s="174"/>
      <c r="K136" s="174"/>
      <c r="L136" s="174"/>
      <c r="M136" s="174"/>
      <c r="N136" s="174"/>
    </row>
    <row r="137" spans="1:14" x14ac:dyDescent="0.3">
      <c r="A137" s="174"/>
      <c r="B137" s="174"/>
      <c r="C137" s="174"/>
      <c r="D137" s="174"/>
      <c r="E137" s="174"/>
      <c r="F137" s="174"/>
      <c r="G137" s="174"/>
      <c r="H137" s="121"/>
      <c r="I137" s="174"/>
      <c r="J137" s="174"/>
      <c r="K137" s="174"/>
      <c r="L137" s="174"/>
      <c r="M137" s="174"/>
      <c r="N137" s="174"/>
    </row>
    <row r="138" spans="1:14" x14ac:dyDescent="0.3">
      <c r="A138" s="174"/>
      <c r="B138" s="174"/>
      <c r="C138" s="174"/>
      <c r="D138" s="174"/>
      <c r="E138" s="174"/>
      <c r="F138" s="174"/>
      <c r="G138" s="174"/>
      <c r="H138" s="121"/>
      <c r="I138" s="174"/>
      <c r="J138" s="174"/>
      <c r="K138" s="174"/>
      <c r="L138" s="174"/>
      <c r="M138" s="174"/>
      <c r="N138" s="174"/>
    </row>
    <row r="139" spans="1:14" x14ac:dyDescent="0.3">
      <c r="A139" s="174"/>
      <c r="B139" s="174"/>
      <c r="C139" s="174"/>
      <c r="D139" s="174"/>
      <c r="E139" s="174"/>
      <c r="F139" s="174"/>
      <c r="G139" s="174"/>
      <c r="H139" s="121"/>
      <c r="I139" s="174"/>
      <c r="J139" s="174"/>
      <c r="K139" s="174"/>
      <c r="L139" s="174"/>
      <c r="M139" s="174"/>
      <c r="N139" s="174"/>
    </row>
    <row r="140" spans="1:14" x14ac:dyDescent="0.3">
      <c r="A140" s="174"/>
      <c r="B140" s="174"/>
      <c r="C140" s="174"/>
      <c r="D140" s="174"/>
      <c r="E140" s="174"/>
      <c r="F140" s="174"/>
      <c r="G140" s="174"/>
      <c r="H140" s="121"/>
      <c r="I140" s="174"/>
      <c r="J140" s="174"/>
      <c r="K140" s="174"/>
      <c r="L140" s="174"/>
      <c r="M140" s="174"/>
      <c r="N140" s="174"/>
    </row>
    <row r="141" spans="1:14" x14ac:dyDescent="0.3">
      <c r="A141" s="174"/>
      <c r="B141" s="174"/>
      <c r="C141" s="174"/>
      <c r="D141" s="174"/>
      <c r="E141" s="174"/>
      <c r="F141" s="174"/>
      <c r="G141" s="174"/>
      <c r="H141" s="121"/>
      <c r="I141" s="174"/>
      <c r="J141" s="174"/>
      <c r="K141" s="174"/>
      <c r="L141" s="174"/>
      <c r="M141" s="174"/>
      <c r="N141" s="174"/>
    </row>
    <row r="142" spans="1:14" x14ac:dyDescent="0.3">
      <c r="A142" s="174"/>
      <c r="B142" s="174"/>
      <c r="C142" s="174"/>
      <c r="D142" s="174"/>
      <c r="E142" s="174"/>
      <c r="F142" s="174"/>
      <c r="G142" s="174"/>
      <c r="H142" s="121"/>
      <c r="I142" s="174"/>
      <c r="J142" s="174"/>
      <c r="K142" s="174"/>
      <c r="L142" s="174"/>
      <c r="M142" s="174"/>
      <c r="N142" s="174"/>
    </row>
    <row r="143" spans="1:14" x14ac:dyDescent="0.3">
      <c r="A143" s="174"/>
      <c r="B143" s="174"/>
      <c r="C143" s="174"/>
      <c r="D143" s="174"/>
      <c r="E143" s="174"/>
      <c r="F143" s="174"/>
      <c r="G143" s="174"/>
      <c r="H143" s="121"/>
      <c r="I143" s="174"/>
      <c r="J143" s="174"/>
      <c r="K143" s="174"/>
      <c r="L143" s="174"/>
      <c r="M143" s="174"/>
      <c r="N143" s="174"/>
    </row>
    <row r="144" spans="1:14" x14ac:dyDescent="0.3">
      <c r="A144" s="174"/>
      <c r="B144" s="174"/>
      <c r="C144" s="174"/>
      <c r="D144" s="174"/>
      <c r="E144" s="174"/>
      <c r="F144" s="174"/>
      <c r="G144" s="174"/>
      <c r="H144" s="121"/>
      <c r="I144" s="174"/>
      <c r="J144" s="174"/>
      <c r="K144" s="174"/>
      <c r="L144" s="174"/>
      <c r="M144" s="174"/>
      <c r="N144" s="174"/>
    </row>
    <row r="145" spans="1:14" x14ac:dyDescent="0.3">
      <c r="A145" s="174"/>
      <c r="B145" s="174"/>
      <c r="C145" s="174"/>
      <c r="D145" s="174"/>
      <c r="E145" s="174"/>
      <c r="F145" s="174"/>
      <c r="G145" s="174"/>
      <c r="H145" s="121"/>
      <c r="I145" s="174"/>
      <c r="J145" s="174"/>
      <c r="K145" s="174"/>
      <c r="L145" s="174"/>
      <c r="M145" s="174"/>
      <c r="N145" s="174"/>
    </row>
    <row r="146" spans="1:14" x14ac:dyDescent="0.3">
      <c r="A146" s="174"/>
      <c r="B146" s="174"/>
      <c r="C146" s="174"/>
      <c r="D146" s="174"/>
      <c r="E146" s="174"/>
      <c r="F146" s="174"/>
      <c r="G146" s="174"/>
      <c r="H146" s="121"/>
      <c r="I146" s="174"/>
      <c r="J146" s="174"/>
      <c r="K146" s="174"/>
      <c r="L146" s="174"/>
      <c r="M146" s="174"/>
      <c r="N146" s="174"/>
    </row>
    <row r="147" spans="1:14" x14ac:dyDescent="0.3">
      <c r="A147" s="174"/>
      <c r="B147" s="174"/>
      <c r="C147" s="174"/>
      <c r="D147" s="174"/>
      <c r="E147" s="174"/>
      <c r="F147" s="174"/>
      <c r="G147" s="174"/>
      <c r="H147" s="121"/>
      <c r="I147" s="174"/>
      <c r="J147" s="174"/>
      <c r="K147" s="174"/>
      <c r="L147" s="174"/>
      <c r="M147" s="174"/>
      <c r="N147" s="174"/>
    </row>
    <row r="148" spans="1:14" x14ac:dyDescent="0.3">
      <c r="A148" s="174"/>
      <c r="B148" s="174"/>
      <c r="C148" s="174"/>
      <c r="D148" s="174"/>
      <c r="E148" s="174"/>
      <c r="F148" s="174"/>
      <c r="G148" s="174"/>
      <c r="H148" s="121"/>
      <c r="I148" s="174"/>
      <c r="J148" s="174"/>
      <c r="K148" s="174"/>
      <c r="L148" s="174"/>
      <c r="M148" s="174"/>
      <c r="N148" s="174"/>
    </row>
    <row r="149" spans="1:14" x14ac:dyDescent="0.3">
      <c r="A149" s="174"/>
      <c r="B149" s="174"/>
      <c r="C149" s="174"/>
      <c r="D149" s="174"/>
      <c r="E149" s="174"/>
      <c r="F149" s="174"/>
      <c r="G149" s="174"/>
      <c r="H149" s="121"/>
      <c r="I149" s="174"/>
      <c r="J149" s="174"/>
      <c r="K149" s="174"/>
      <c r="L149" s="174"/>
      <c r="M149" s="174"/>
      <c r="N149" s="174"/>
    </row>
    <row r="150" spans="1:14" x14ac:dyDescent="0.3">
      <c r="A150" s="174"/>
      <c r="B150" s="174"/>
      <c r="C150" s="174"/>
      <c r="D150" s="174"/>
      <c r="E150" s="174"/>
      <c r="F150" s="174"/>
      <c r="G150" s="174"/>
      <c r="H150" s="121"/>
      <c r="I150" s="174"/>
      <c r="J150" s="174"/>
      <c r="K150" s="174"/>
      <c r="L150" s="174"/>
      <c r="M150" s="174"/>
      <c r="N150" s="174"/>
    </row>
    <row r="151" spans="1:14" x14ac:dyDescent="0.3">
      <c r="A151" s="174"/>
      <c r="B151" s="174"/>
      <c r="C151" s="174"/>
      <c r="D151" s="174"/>
      <c r="E151" s="174"/>
      <c r="F151" s="174"/>
      <c r="G151" s="174"/>
      <c r="H151" s="121"/>
      <c r="I151" s="174"/>
      <c r="J151" s="174"/>
      <c r="K151" s="174"/>
      <c r="L151" s="174"/>
      <c r="M151" s="174"/>
      <c r="N151" s="174"/>
    </row>
    <row r="152" spans="1:14" x14ac:dyDescent="0.3">
      <c r="A152" s="174"/>
      <c r="B152" s="174"/>
      <c r="C152" s="174"/>
      <c r="D152" s="174"/>
      <c r="E152" s="174"/>
      <c r="F152" s="174"/>
      <c r="G152" s="174"/>
      <c r="H152" s="121"/>
      <c r="I152" s="174"/>
      <c r="J152" s="174"/>
      <c r="K152" s="174"/>
      <c r="L152" s="174"/>
      <c r="M152" s="174"/>
      <c r="N152" s="174"/>
    </row>
    <row r="153" spans="1:14" x14ac:dyDescent="0.3">
      <c r="A153" s="174"/>
      <c r="B153" s="174"/>
      <c r="C153" s="174"/>
      <c r="D153" s="174"/>
      <c r="E153" s="174"/>
      <c r="F153" s="174"/>
      <c r="G153" s="174"/>
      <c r="H153" s="121"/>
      <c r="I153" s="174"/>
      <c r="J153" s="174"/>
      <c r="K153" s="174"/>
      <c r="L153" s="174"/>
      <c r="M153" s="174"/>
      <c r="N153" s="174"/>
    </row>
    <row r="154" spans="1:14" x14ac:dyDescent="0.3">
      <c r="A154" s="174"/>
      <c r="B154" s="174"/>
      <c r="C154" s="174"/>
      <c r="D154" s="174"/>
      <c r="E154" s="174"/>
      <c r="F154" s="174"/>
      <c r="G154" s="174"/>
      <c r="H154" s="121"/>
      <c r="I154" s="174"/>
      <c r="J154" s="174"/>
      <c r="K154" s="174"/>
      <c r="L154" s="174"/>
      <c r="M154" s="174"/>
      <c r="N154" s="174"/>
    </row>
    <row r="155" spans="1:14" x14ac:dyDescent="0.3">
      <c r="A155" s="174"/>
      <c r="B155" s="174"/>
      <c r="C155" s="174"/>
      <c r="D155" s="174"/>
      <c r="E155" s="174"/>
      <c r="F155" s="174"/>
      <c r="G155" s="174"/>
      <c r="H155" s="121"/>
      <c r="I155" s="174"/>
      <c r="J155" s="174"/>
      <c r="K155" s="174"/>
      <c r="L155" s="174"/>
      <c r="M155" s="174"/>
      <c r="N155" s="174"/>
    </row>
  </sheetData>
  <mergeCells count="11">
    <mergeCell ref="A32:A64"/>
    <mergeCell ref="A65:A85"/>
    <mergeCell ref="O6:Q6"/>
    <mergeCell ref="A29:A31"/>
    <mergeCell ref="A5:M5"/>
    <mergeCell ref="I6:K6"/>
    <mergeCell ref="A6:A7"/>
    <mergeCell ref="B6:B7"/>
    <mergeCell ref="H6:H7"/>
    <mergeCell ref="A8:A28"/>
    <mergeCell ref="G6:G7"/>
  </mergeCells>
  <pageMargins left="0.7" right="0.7" top="0.75" bottom="0.75" header="0.3" footer="0.3"/>
  <pageSetup paperSize="9" scale="4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151"/>
  <sheetViews>
    <sheetView view="pageBreakPreview" zoomScale="60" zoomScaleNormal="80" workbookViewId="0">
      <selection activeCell="F19" sqref="F1:G1048576"/>
    </sheetView>
  </sheetViews>
  <sheetFormatPr defaultRowHeight="18.75" x14ac:dyDescent="0.3"/>
  <cols>
    <col min="1" max="1" width="29.5703125" style="212" customWidth="1"/>
    <col min="2" max="2" width="40.140625" style="212" customWidth="1"/>
    <col min="3" max="3" width="24.140625" style="212" customWidth="1"/>
    <col min="4" max="5" width="11.28515625" style="212" customWidth="1"/>
    <col min="6" max="7" width="11.28515625" style="394" customWidth="1"/>
    <col min="8" max="8" width="11.28515625" style="225" customWidth="1"/>
    <col min="9" max="14" width="11.28515625" style="212" customWidth="1"/>
    <col min="15" max="22" width="9.140625" style="51"/>
    <col min="23" max="23" width="15.42578125" style="51" bestFit="1" customWidth="1"/>
    <col min="24" max="26" width="9.140625" style="51"/>
    <col min="27" max="16384" width="9.140625" style="212"/>
  </cols>
  <sheetData>
    <row r="1" spans="1:23" ht="24.75" customHeight="1" x14ac:dyDescent="0.3">
      <c r="A1" s="48"/>
      <c r="B1" s="49"/>
      <c r="C1" s="49"/>
      <c r="D1" s="50"/>
      <c r="E1" s="50"/>
      <c r="F1" s="381"/>
      <c r="G1" s="382"/>
      <c r="H1" s="51"/>
      <c r="I1" s="50"/>
      <c r="J1" s="50"/>
      <c r="K1" s="50" t="s">
        <v>0</v>
      </c>
      <c r="L1" s="50"/>
      <c r="M1" s="50"/>
      <c r="N1" s="49"/>
      <c r="O1" s="52"/>
      <c r="P1" s="52"/>
      <c r="Q1" s="52"/>
      <c r="R1" s="52"/>
      <c r="S1" s="52"/>
    </row>
    <row r="2" spans="1:23" ht="24.75" customHeight="1" x14ac:dyDescent="0.3">
      <c r="A2" s="48"/>
      <c r="B2" s="49"/>
      <c r="C2" s="49"/>
      <c r="D2" s="50"/>
      <c r="E2" s="50"/>
      <c r="F2" s="381"/>
      <c r="G2" s="382"/>
      <c r="H2" s="51"/>
      <c r="I2" s="50"/>
      <c r="J2" s="50"/>
      <c r="K2" s="50" t="s">
        <v>1</v>
      </c>
      <c r="L2" s="50"/>
      <c r="M2" s="50"/>
      <c r="N2" s="49"/>
      <c r="O2" s="52"/>
      <c r="P2" s="52"/>
      <c r="Q2" s="52"/>
      <c r="R2" s="52"/>
      <c r="S2" s="52"/>
    </row>
    <row r="3" spans="1:23" ht="24.75" customHeight="1" x14ac:dyDescent="0.3">
      <c r="A3" s="48"/>
      <c r="B3" s="49"/>
      <c r="C3" s="49"/>
      <c r="D3" s="50"/>
      <c r="E3" s="50"/>
      <c r="F3" s="381"/>
      <c r="G3" s="382"/>
      <c r="H3" s="51"/>
      <c r="I3" s="50"/>
      <c r="J3" s="50"/>
      <c r="K3" s="50" t="s">
        <v>2</v>
      </c>
      <c r="L3" s="50"/>
      <c r="M3" s="50"/>
      <c r="N3" s="49"/>
      <c r="O3" s="52"/>
      <c r="P3" s="52"/>
      <c r="Q3" s="52"/>
      <c r="R3" s="52"/>
      <c r="S3" s="52"/>
      <c r="V3" s="166" t="s">
        <v>159</v>
      </c>
      <c r="W3" s="52">
        <f>SUM(D55)</f>
        <v>50</v>
      </c>
    </row>
    <row r="4" spans="1:23" ht="24.75" customHeight="1" x14ac:dyDescent="0.3">
      <c r="A4" s="48"/>
      <c r="B4" s="49"/>
      <c r="C4" s="49"/>
      <c r="D4" s="50"/>
      <c r="E4" s="50"/>
      <c r="F4" s="381"/>
      <c r="G4" s="382"/>
      <c r="H4" s="51"/>
      <c r="I4" s="50"/>
      <c r="J4" s="50"/>
      <c r="K4" s="120" t="s">
        <v>333</v>
      </c>
      <c r="O4" s="52"/>
      <c r="P4" s="52"/>
      <c r="Q4" s="52"/>
      <c r="R4" s="52"/>
      <c r="S4" s="52"/>
      <c r="V4" s="166" t="s">
        <v>160</v>
      </c>
      <c r="W4" s="52" t="e">
        <f>SUM(#REF!,D69,D77)</f>
        <v>#REF!</v>
      </c>
    </row>
    <row r="5" spans="1:23" ht="24.75" customHeight="1" thickBot="1" x14ac:dyDescent="0.35">
      <c r="A5" s="303" t="s">
        <v>68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49"/>
      <c r="V5" s="166" t="s">
        <v>161</v>
      </c>
    </row>
    <row r="6" spans="1:23" ht="24.75" customHeight="1" thickBot="1" x14ac:dyDescent="0.35">
      <c r="A6" s="304" t="s">
        <v>4</v>
      </c>
      <c r="B6" s="306" t="s">
        <v>5</v>
      </c>
      <c r="C6" s="53"/>
      <c r="D6" s="54" t="s">
        <v>6</v>
      </c>
      <c r="E6" s="55" t="s">
        <v>7</v>
      </c>
      <c r="F6" s="55"/>
      <c r="G6" s="306" t="s">
        <v>8</v>
      </c>
      <c r="H6" s="308" t="s">
        <v>8</v>
      </c>
      <c r="I6" s="310" t="s">
        <v>9</v>
      </c>
      <c r="J6" s="311"/>
      <c r="K6" s="312"/>
      <c r="L6" s="56" t="s">
        <v>10</v>
      </c>
      <c r="M6" s="57" t="s">
        <v>11</v>
      </c>
      <c r="N6" s="226" t="s">
        <v>12</v>
      </c>
      <c r="O6" s="264"/>
      <c r="P6" s="264"/>
      <c r="Q6" s="264"/>
      <c r="R6" s="52"/>
      <c r="S6" s="52"/>
      <c r="V6" s="166" t="s">
        <v>162</v>
      </c>
      <c r="W6" s="52" t="e">
        <f>SUM(#REF!)</f>
        <v>#REF!</v>
      </c>
    </row>
    <row r="7" spans="1:23" ht="24.75" customHeight="1" x14ac:dyDescent="0.3">
      <c r="A7" s="305"/>
      <c r="B7" s="307"/>
      <c r="C7" s="58"/>
      <c r="D7" s="59"/>
      <c r="E7" s="60"/>
      <c r="F7" s="60"/>
      <c r="G7" s="307"/>
      <c r="H7" s="309"/>
      <c r="I7" s="61" t="s">
        <v>13</v>
      </c>
      <c r="J7" s="50" t="s">
        <v>14</v>
      </c>
      <c r="K7" s="61" t="s">
        <v>15</v>
      </c>
      <c r="L7" s="62" t="s">
        <v>16</v>
      </c>
      <c r="M7" s="63"/>
      <c r="N7" s="227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V7" s="166" t="s">
        <v>132</v>
      </c>
    </row>
    <row r="8" spans="1:23" ht="24.75" customHeight="1" x14ac:dyDescent="0.3">
      <c r="A8" s="299" t="s">
        <v>18</v>
      </c>
      <c r="B8" s="161" t="s">
        <v>223</v>
      </c>
      <c r="C8" s="132"/>
      <c r="D8" s="132"/>
      <c r="E8" s="132"/>
      <c r="F8" s="360">
        <v>200</v>
      </c>
      <c r="G8" s="355">
        <v>200</v>
      </c>
      <c r="H8" s="123">
        <v>1000</v>
      </c>
      <c r="I8" s="140">
        <f>SUM(O8*G8)/H8</f>
        <v>5.9240000000000004</v>
      </c>
      <c r="J8" s="140">
        <f>SUM(P8*G8)/H8</f>
        <v>5.9320000000000004</v>
      </c>
      <c r="K8" s="140">
        <f>SUM(Q8*G8)/H8</f>
        <v>17.928000000000001</v>
      </c>
      <c r="L8" s="140">
        <f>SUM(R8*G8)/H8</f>
        <v>148.80000000000001</v>
      </c>
      <c r="M8" s="149">
        <f>SUM(S8*G8)/H8</f>
        <v>0.91</v>
      </c>
      <c r="N8" s="177">
        <v>36</v>
      </c>
      <c r="O8" s="51">
        <v>29.62</v>
      </c>
      <c r="P8" s="51">
        <v>29.66</v>
      </c>
      <c r="Q8" s="51">
        <v>89.64</v>
      </c>
      <c r="R8" s="51">
        <v>744</v>
      </c>
      <c r="S8" s="51">
        <v>4.55</v>
      </c>
      <c r="T8" s="52">
        <v>45</v>
      </c>
      <c r="U8" s="52">
        <v>40</v>
      </c>
      <c r="V8" s="166" t="s">
        <v>163</v>
      </c>
      <c r="W8" s="52"/>
    </row>
    <row r="9" spans="1:23" ht="24.75" customHeight="1" x14ac:dyDescent="0.3">
      <c r="A9" s="299"/>
      <c r="B9" s="107" t="s">
        <v>266</v>
      </c>
      <c r="C9" s="104" t="s">
        <v>33</v>
      </c>
      <c r="D9" s="133">
        <f>SUM(G9*T9)/H9</f>
        <v>140</v>
      </c>
      <c r="E9" s="133">
        <f>SUM(G9*U9)/H9</f>
        <v>140</v>
      </c>
      <c r="F9" s="241"/>
      <c r="G9" s="383">
        <f>SUM(G8)</f>
        <v>200</v>
      </c>
      <c r="H9" s="123">
        <v>1000</v>
      </c>
      <c r="I9" s="140"/>
      <c r="J9" s="140"/>
      <c r="K9" s="140"/>
      <c r="L9" s="140"/>
      <c r="M9" s="149"/>
      <c r="N9" s="177"/>
      <c r="O9" s="52"/>
      <c r="P9" s="52"/>
      <c r="Q9" s="52"/>
      <c r="R9" s="52"/>
      <c r="S9" s="52"/>
      <c r="T9" s="73">
        <v>700</v>
      </c>
      <c r="U9" s="73">
        <v>700</v>
      </c>
      <c r="V9" s="166" t="s">
        <v>164</v>
      </c>
    </row>
    <row r="10" spans="1:23" ht="24.75" customHeight="1" x14ac:dyDescent="0.3">
      <c r="A10" s="299"/>
      <c r="B10" s="107"/>
      <c r="C10" s="104" t="s">
        <v>27</v>
      </c>
      <c r="D10" s="133">
        <f>SUM(G10*T10)/H10</f>
        <v>60</v>
      </c>
      <c r="E10" s="133">
        <f>SUM(G10*U10)/H10</f>
        <v>60</v>
      </c>
      <c r="F10" s="241"/>
      <c r="G10" s="383">
        <f>SUM(G8)</f>
        <v>200</v>
      </c>
      <c r="H10" s="123">
        <v>1000</v>
      </c>
      <c r="I10" s="140"/>
      <c r="J10" s="140"/>
      <c r="K10" s="140"/>
      <c r="L10" s="140"/>
      <c r="M10" s="107"/>
      <c r="N10" s="177"/>
      <c r="O10" s="79"/>
      <c r="P10" s="79"/>
      <c r="Q10" s="79"/>
      <c r="R10" s="79"/>
      <c r="T10" s="73">
        <v>300</v>
      </c>
      <c r="U10" s="73">
        <v>300</v>
      </c>
      <c r="V10" s="166" t="s">
        <v>165</v>
      </c>
    </row>
    <row r="11" spans="1:23" ht="24.75" customHeight="1" x14ac:dyDescent="0.3">
      <c r="A11" s="299"/>
      <c r="B11" s="104"/>
      <c r="C11" s="104" t="s">
        <v>63</v>
      </c>
      <c r="D11" s="133">
        <v>15</v>
      </c>
      <c r="E11" s="133">
        <v>15</v>
      </c>
      <c r="F11" s="241"/>
      <c r="G11" s="383">
        <f>SUM(G8)</f>
        <v>200</v>
      </c>
      <c r="H11" s="123">
        <v>1000</v>
      </c>
      <c r="I11" s="107"/>
      <c r="J11" s="107"/>
      <c r="K11" s="107"/>
      <c r="L11" s="107"/>
      <c r="M11" s="107"/>
      <c r="N11" s="177"/>
      <c r="T11" s="73">
        <v>60</v>
      </c>
      <c r="U11" s="73">
        <v>60</v>
      </c>
      <c r="V11" s="166" t="s">
        <v>166</v>
      </c>
      <c r="W11" s="52">
        <f>SUM(D49)</f>
        <v>14</v>
      </c>
    </row>
    <row r="12" spans="1:23" ht="24.75" customHeight="1" x14ac:dyDescent="0.3">
      <c r="A12" s="299"/>
      <c r="B12" s="104"/>
      <c r="C12" s="104" t="s">
        <v>31</v>
      </c>
      <c r="D12" s="133">
        <f>SUM(G12*T12)/H12</f>
        <v>1.6</v>
      </c>
      <c r="E12" s="133">
        <f>SUM(G12*U12)/H12</f>
        <v>1.6</v>
      </c>
      <c r="F12" s="241"/>
      <c r="G12" s="383">
        <f>SUM(G8)</f>
        <v>200</v>
      </c>
      <c r="H12" s="123">
        <v>1000</v>
      </c>
      <c r="I12" s="107"/>
      <c r="J12" s="107"/>
      <c r="K12" s="107"/>
      <c r="L12" s="107"/>
      <c r="M12" s="107"/>
      <c r="N12" s="177"/>
      <c r="T12" s="73">
        <v>8</v>
      </c>
      <c r="U12" s="73">
        <v>8</v>
      </c>
      <c r="V12" s="166" t="s">
        <v>167</v>
      </c>
    </row>
    <row r="13" spans="1:23" ht="24.75" customHeight="1" x14ac:dyDescent="0.3">
      <c r="A13" s="299"/>
      <c r="B13" s="104"/>
      <c r="C13" s="104" t="s">
        <v>26</v>
      </c>
      <c r="D13" s="133">
        <f>SUM(G13*T13)/H13</f>
        <v>2</v>
      </c>
      <c r="E13" s="133">
        <f>SUM(G13*U13)/H13</f>
        <v>2</v>
      </c>
      <c r="F13" s="241"/>
      <c r="G13" s="383">
        <f>SUM(G8)</f>
        <v>200</v>
      </c>
      <c r="H13" s="123">
        <v>1000</v>
      </c>
      <c r="I13" s="107"/>
      <c r="J13" s="107"/>
      <c r="K13" s="107"/>
      <c r="L13" s="107"/>
      <c r="M13" s="107"/>
      <c r="N13" s="177"/>
      <c r="T13" s="73">
        <v>10</v>
      </c>
      <c r="U13" s="73">
        <v>10</v>
      </c>
      <c r="V13" s="166" t="s">
        <v>168</v>
      </c>
    </row>
    <row r="14" spans="1:23" ht="24.75" customHeight="1" x14ac:dyDescent="0.3">
      <c r="A14" s="299"/>
      <c r="B14" s="209"/>
      <c r="C14" s="64"/>
      <c r="D14" s="66"/>
      <c r="E14" s="66"/>
      <c r="F14" s="253"/>
      <c r="G14" s="369"/>
      <c r="H14" s="29"/>
      <c r="I14" s="209"/>
      <c r="J14" s="209"/>
      <c r="K14" s="209"/>
      <c r="L14" s="209"/>
      <c r="M14" s="209"/>
      <c r="N14" s="200"/>
      <c r="T14" s="52"/>
      <c r="U14" s="52"/>
      <c r="V14" s="166" t="s">
        <v>169</v>
      </c>
    </row>
    <row r="15" spans="1:23" ht="24.75" customHeight="1" x14ac:dyDescent="0.3">
      <c r="A15" s="299"/>
      <c r="B15" s="101" t="s">
        <v>298</v>
      </c>
      <c r="C15" s="107"/>
      <c r="D15" s="107"/>
      <c r="E15" s="107"/>
      <c r="F15" s="355">
        <v>150</v>
      </c>
      <c r="G15" s="355">
        <v>180</v>
      </c>
      <c r="H15" s="123">
        <v>180</v>
      </c>
      <c r="I15" s="140">
        <f>SUM(O15*G15)/H15</f>
        <v>0.11999999999999998</v>
      </c>
      <c r="J15" s="140">
        <f>SUM(P15*G15)/H15</f>
        <v>0.02</v>
      </c>
      <c r="K15" s="140">
        <f>SUM(Q15*G15)/H15</f>
        <v>10.199999999999999</v>
      </c>
      <c r="L15" s="140">
        <f>SUM(R15*G15)/H15</f>
        <v>41</v>
      </c>
      <c r="M15" s="149">
        <f>SUM(S15*G15)/H15</f>
        <v>2.83</v>
      </c>
      <c r="N15" s="177">
        <v>80</v>
      </c>
      <c r="O15" s="52">
        <v>0.12</v>
      </c>
      <c r="P15" s="52">
        <v>0.02</v>
      </c>
      <c r="Q15" s="52">
        <v>10.199999999999999</v>
      </c>
      <c r="R15" s="52">
        <v>41</v>
      </c>
      <c r="S15" s="52">
        <v>2.83</v>
      </c>
      <c r="U15" s="51" t="s">
        <v>78</v>
      </c>
      <c r="V15" s="166" t="s">
        <v>170</v>
      </c>
    </row>
    <row r="16" spans="1:23" ht="24.75" customHeight="1" x14ac:dyDescent="0.3">
      <c r="A16" s="299"/>
      <c r="B16" s="107" t="s">
        <v>299</v>
      </c>
      <c r="C16" s="101" t="s">
        <v>107</v>
      </c>
      <c r="D16" s="133">
        <f>SUM(G16*T16)/H16</f>
        <v>0.3</v>
      </c>
      <c r="E16" s="133">
        <f>SUM(G16*U16)/H16</f>
        <v>0.3</v>
      </c>
      <c r="F16" s="241"/>
      <c r="G16" s="383">
        <f>SUM(G15)</f>
        <v>180</v>
      </c>
      <c r="H16" s="123">
        <f>SUM(H15)</f>
        <v>180</v>
      </c>
      <c r="I16" s="107"/>
      <c r="J16" s="107"/>
      <c r="K16" s="107"/>
      <c r="L16" s="107"/>
      <c r="M16" s="107"/>
      <c r="N16" s="177"/>
      <c r="T16" s="51">
        <v>0.3</v>
      </c>
      <c r="U16" s="51">
        <v>0.3</v>
      </c>
      <c r="V16" s="166" t="s">
        <v>171</v>
      </c>
      <c r="W16" s="52">
        <f>SUM(D11)</f>
        <v>15</v>
      </c>
    </row>
    <row r="17" spans="1:27" ht="24.75" customHeight="1" x14ac:dyDescent="0.3">
      <c r="A17" s="299"/>
      <c r="B17" s="107"/>
      <c r="C17" s="101" t="s">
        <v>198</v>
      </c>
      <c r="D17" s="133">
        <v>34</v>
      </c>
      <c r="E17" s="133">
        <v>34</v>
      </c>
      <c r="F17" s="241"/>
      <c r="G17" s="383">
        <f>SUM(G15)</f>
        <v>180</v>
      </c>
      <c r="H17" s="123">
        <f>SUM(H15)</f>
        <v>180</v>
      </c>
      <c r="I17" s="107"/>
      <c r="J17" s="107"/>
      <c r="K17" s="107"/>
      <c r="L17" s="107"/>
      <c r="M17" s="107"/>
      <c r="N17" s="177"/>
      <c r="T17" s="51">
        <v>182.4</v>
      </c>
      <c r="U17" s="51">
        <v>182.4</v>
      </c>
      <c r="V17" s="166" t="s">
        <v>172</v>
      </c>
    </row>
    <row r="18" spans="1:27" ht="24.75" customHeight="1" x14ac:dyDescent="0.3">
      <c r="A18" s="299"/>
      <c r="B18" s="107"/>
      <c r="C18" s="101" t="s">
        <v>27</v>
      </c>
      <c r="D18" s="133">
        <v>180</v>
      </c>
      <c r="E18" s="133">
        <v>180</v>
      </c>
      <c r="F18" s="241"/>
      <c r="G18" s="384">
        <f>SUM(G15)</f>
        <v>180</v>
      </c>
      <c r="H18" s="123">
        <f>SUM(H15)</f>
        <v>180</v>
      </c>
      <c r="I18" s="107"/>
      <c r="J18" s="107"/>
      <c r="K18" s="107"/>
      <c r="L18" s="107"/>
      <c r="M18" s="107"/>
      <c r="N18" s="177"/>
      <c r="T18" s="52">
        <v>10</v>
      </c>
      <c r="U18" s="52">
        <v>10</v>
      </c>
      <c r="V18" s="166" t="s">
        <v>214</v>
      </c>
    </row>
    <row r="19" spans="1:27" ht="24.75" customHeight="1" x14ac:dyDescent="0.3">
      <c r="A19" s="299"/>
      <c r="B19" s="101" t="s">
        <v>98</v>
      </c>
      <c r="C19" s="112"/>
      <c r="D19" s="146"/>
      <c r="E19" s="146"/>
      <c r="F19" s="361"/>
      <c r="G19" s="355">
        <v>55</v>
      </c>
      <c r="H19" s="123">
        <v>55</v>
      </c>
      <c r="I19" s="140">
        <f>SUM(O19*G19)/H19</f>
        <v>2.4900000000000002</v>
      </c>
      <c r="J19" s="140">
        <f>SUM(P19*G19)/H19</f>
        <v>3.93</v>
      </c>
      <c r="K19" s="140">
        <f>SUM(Q19*G19)/H19</f>
        <v>27.56</v>
      </c>
      <c r="L19" s="140">
        <f>SUM(R19*G19)/H19</f>
        <v>156</v>
      </c>
      <c r="M19" s="149">
        <f>SUM(S19*G19)/H19</f>
        <v>0.1</v>
      </c>
      <c r="N19" s="177">
        <v>95</v>
      </c>
      <c r="O19" s="52">
        <v>2.4900000000000002</v>
      </c>
      <c r="P19" s="52">
        <v>3.93</v>
      </c>
      <c r="Q19" s="52">
        <v>27.56</v>
      </c>
      <c r="R19" s="52">
        <v>156</v>
      </c>
      <c r="S19" s="52">
        <v>0.1</v>
      </c>
      <c r="T19" s="70"/>
      <c r="U19" s="70"/>
      <c r="V19" s="166" t="s">
        <v>174</v>
      </c>
      <c r="W19" s="52" t="e">
        <f>SUM(#REF!)</f>
        <v>#REF!</v>
      </c>
    </row>
    <row r="20" spans="1:27" ht="24.75" customHeight="1" x14ac:dyDescent="0.3">
      <c r="A20" s="299"/>
      <c r="B20" s="107" t="s">
        <v>307</v>
      </c>
      <c r="C20" s="112" t="s">
        <v>26</v>
      </c>
      <c r="D20" s="133">
        <v>5</v>
      </c>
      <c r="E20" s="133">
        <v>5</v>
      </c>
      <c r="F20" s="241"/>
      <c r="G20" s="383">
        <f>SUM(G19)</f>
        <v>55</v>
      </c>
      <c r="H20" s="123">
        <v>55</v>
      </c>
      <c r="I20" s="107"/>
      <c r="J20" s="107"/>
      <c r="K20" s="107"/>
      <c r="L20" s="107"/>
      <c r="M20" s="107"/>
      <c r="N20" s="177"/>
      <c r="O20" s="52"/>
      <c r="P20" s="52"/>
      <c r="Q20" s="52"/>
      <c r="R20" s="52"/>
      <c r="S20" s="52"/>
      <c r="T20" s="70"/>
      <c r="U20" s="70"/>
      <c r="V20" s="166"/>
      <c r="W20" s="52"/>
    </row>
    <row r="21" spans="1:27" ht="24.75" customHeight="1" x14ac:dyDescent="0.3">
      <c r="A21" s="299"/>
      <c r="B21" s="107"/>
      <c r="C21" s="112" t="s">
        <v>57</v>
      </c>
      <c r="D21" s="133">
        <v>30</v>
      </c>
      <c r="E21" s="133">
        <v>30</v>
      </c>
      <c r="F21" s="241"/>
      <c r="G21" s="383">
        <f>SUM(G19)</f>
        <v>55</v>
      </c>
      <c r="H21" s="123">
        <v>55</v>
      </c>
      <c r="I21" s="107"/>
      <c r="J21" s="107"/>
      <c r="K21" s="107"/>
      <c r="L21" s="107"/>
      <c r="M21" s="107"/>
      <c r="N21" s="177"/>
      <c r="O21" s="52"/>
      <c r="P21" s="52"/>
      <c r="Q21" s="52"/>
      <c r="R21" s="52"/>
      <c r="S21" s="52"/>
      <c r="T21" s="70"/>
      <c r="U21" s="70"/>
      <c r="V21" s="166"/>
      <c r="W21" s="52"/>
    </row>
    <row r="22" spans="1:27" ht="24.75" customHeight="1" x14ac:dyDescent="0.3">
      <c r="A22" s="299"/>
      <c r="B22" s="104"/>
      <c r="C22" s="104" t="s">
        <v>99</v>
      </c>
      <c r="D22" s="133">
        <v>20.2</v>
      </c>
      <c r="E22" s="133">
        <v>20</v>
      </c>
      <c r="F22" s="241"/>
      <c r="G22" s="383">
        <f>SUM(G19)</f>
        <v>55</v>
      </c>
      <c r="H22" s="123">
        <v>55</v>
      </c>
      <c r="I22" s="140"/>
      <c r="J22" s="140"/>
      <c r="K22" s="140"/>
      <c r="L22" s="140"/>
      <c r="M22" s="107"/>
      <c r="N22" s="177"/>
      <c r="O22" s="52"/>
      <c r="P22" s="52"/>
      <c r="Q22" s="52"/>
      <c r="R22" s="52"/>
      <c r="S22" s="52"/>
      <c r="T22" s="70"/>
      <c r="U22" s="70"/>
      <c r="V22" s="166"/>
      <c r="W22" s="52"/>
    </row>
    <row r="23" spans="1:27" ht="24.75" customHeight="1" x14ac:dyDescent="0.3">
      <c r="A23" s="299"/>
      <c r="B23" s="202" t="s">
        <v>119</v>
      </c>
      <c r="C23" s="112"/>
      <c r="D23" s="146"/>
      <c r="E23" s="146"/>
      <c r="F23" s="361">
        <v>35</v>
      </c>
      <c r="G23" s="354"/>
      <c r="H23" s="123">
        <v>40</v>
      </c>
      <c r="I23" s="140">
        <v>2.4500000000000002</v>
      </c>
      <c r="J23" s="140">
        <v>7.55</v>
      </c>
      <c r="K23" s="140">
        <v>14.62</v>
      </c>
      <c r="L23" s="140">
        <v>136</v>
      </c>
      <c r="M23" s="149">
        <f>SUM(S23*G23)/H23</f>
        <v>0</v>
      </c>
      <c r="N23" s="177">
        <v>96</v>
      </c>
      <c r="O23" s="52"/>
      <c r="P23" s="52"/>
      <c r="Q23" s="52"/>
      <c r="R23" s="52"/>
      <c r="S23" s="52"/>
      <c r="T23" s="70"/>
      <c r="U23" s="70"/>
      <c r="V23" s="166"/>
      <c r="W23" s="52"/>
    </row>
    <row r="24" spans="1:27" ht="24.75" customHeight="1" x14ac:dyDescent="0.3">
      <c r="A24" s="299"/>
      <c r="B24" s="201" t="s">
        <v>308</v>
      </c>
      <c r="C24" s="112" t="s">
        <v>26</v>
      </c>
      <c r="D24" s="133">
        <v>5</v>
      </c>
      <c r="E24" s="133">
        <v>5</v>
      </c>
      <c r="F24" s="241"/>
      <c r="G24" s="383">
        <f>SUM(G23)</f>
        <v>0</v>
      </c>
      <c r="H24" s="123">
        <v>40</v>
      </c>
      <c r="I24" s="107"/>
      <c r="J24" s="107"/>
      <c r="K24" s="107"/>
      <c r="L24" s="107"/>
      <c r="M24" s="107"/>
      <c r="N24" s="177"/>
      <c r="O24" s="52"/>
      <c r="P24" s="52"/>
      <c r="Q24" s="52"/>
      <c r="R24" s="52"/>
      <c r="S24" s="52"/>
      <c r="T24" s="70"/>
      <c r="U24" s="70"/>
      <c r="V24" s="166"/>
      <c r="W24" s="52"/>
    </row>
    <row r="25" spans="1:27" ht="24.75" customHeight="1" x14ac:dyDescent="0.3">
      <c r="A25" s="299"/>
      <c r="B25" s="201"/>
      <c r="C25" s="119" t="s">
        <v>57</v>
      </c>
      <c r="D25" s="133">
        <v>30</v>
      </c>
      <c r="E25" s="133">
        <v>30</v>
      </c>
      <c r="F25" s="241"/>
      <c r="G25" s="383">
        <f>SUM(G23)</f>
        <v>0</v>
      </c>
      <c r="H25" s="123">
        <v>40</v>
      </c>
      <c r="I25" s="107"/>
      <c r="J25" s="107"/>
      <c r="K25" s="107"/>
      <c r="L25" s="107"/>
      <c r="M25" s="107"/>
      <c r="N25" s="177"/>
      <c r="O25" s="52"/>
      <c r="P25" s="52"/>
      <c r="Q25" s="52"/>
      <c r="R25" s="52"/>
      <c r="S25" s="52"/>
      <c r="T25" s="70"/>
      <c r="U25" s="70"/>
      <c r="V25" s="166"/>
      <c r="W25" s="52"/>
    </row>
    <row r="26" spans="1:27" s="225" customFormat="1" ht="24.75" customHeight="1" x14ac:dyDescent="0.3">
      <c r="A26" s="299"/>
      <c r="B26" s="346" t="s">
        <v>65</v>
      </c>
      <c r="C26" s="346"/>
      <c r="D26" s="348"/>
      <c r="E26" s="348"/>
      <c r="F26" s="385">
        <v>385</v>
      </c>
      <c r="G26" s="369">
        <v>435</v>
      </c>
      <c r="H26" s="29"/>
      <c r="I26" s="346">
        <f>SUM(I8:I25)</f>
        <v>10.984000000000002</v>
      </c>
      <c r="J26" s="346">
        <f>SUM(J8:J25)</f>
        <v>17.431999999999999</v>
      </c>
      <c r="K26" s="346">
        <f>SUM(K8:K25)</f>
        <v>70.308000000000007</v>
      </c>
      <c r="L26" s="346">
        <f>SUM(L8:L25)</f>
        <v>481.8</v>
      </c>
      <c r="M26" s="346">
        <f>SUM(M8:M25)</f>
        <v>3.8400000000000003</v>
      </c>
      <c r="N26" s="350"/>
      <c r="O26" s="52"/>
      <c r="P26" s="52"/>
      <c r="Q26" s="52"/>
      <c r="R26" s="52"/>
      <c r="S26" s="52"/>
      <c r="T26" s="52"/>
      <c r="U26" s="52"/>
      <c r="V26" s="167" t="s">
        <v>177</v>
      </c>
      <c r="W26" s="52" t="e">
        <f>SUM(D31,#REF!,D50,D62)</f>
        <v>#REF!</v>
      </c>
      <c r="X26" s="51"/>
      <c r="Y26" s="51"/>
      <c r="Z26" s="51"/>
    </row>
    <row r="27" spans="1:27" ht="24.75" customHeight="1" x14ac:dyDescent="0.3">
      <c r="A27" s="300" t="s">
        <v>21</v>
      </c>
      <c r="B27" s="203" t="s">
        <v>228</v>
      </c>
      <c r="C27" s="104"/>
      <c r="D27" s="101"/>
      <c r="E27" s="101"/>
      <c r="F27" s="355">
        <v>80</v>
      </c>
      <c r="G27" s="355">
        <v>100</v>
      </c>
      <c r="H27" s="123">
        <v>75</v>
      </c>
      <c r="I27" s="140">
        <f>SUM(O27*G27)/H27</f>
        <v>1.2</v>
      </c>
      <c r="J27" s="140">
        <f>SUM(P27*G27)/H27</f>
        <v>0</v>
      </c>
      <c r="K27" s="140">
        <f>SUM(Q27*G27)/H27</f>
        <v>24.24</v>
      </c>
      <c r="L27" s="140">
        <f>SUM(R27*G27)/H27</f>
        <v>101.33333333333333</v>
      </c>
      <c r="M27" s="149">
        <f>SUM(S27*G27)/H27</f>
        <v>4.8</v>
      </c>
      <c r="N27" s="177">
        <v>102</v>
      </c>
      <c r="O27" s="52">
        <v>0.9</v>
      </c>
      <c r="Q27" s="52">
        <v>18.18</v>
      </c>
      <c r="R27" s="52">
        <v>76</v>
      </c>
      <c r="S27" s="52">
        <v>3.6</v>
      </c>
      <c r="V27" s="167" t="s">
        <v>42</v>
      </c>
      <c r="W27" s="52" t="e">
        <f>SUM(#REF!)</f>
        <v>#REF!</v>
      </c>
    </row>
    <row r="28" spans="1:27" ht="24.75" customHeight="1" x14ac:dyDescent="0.3">
      <c r="A28" s="301"/>
      <c r="B28" s="203"/>
      <c r="C28" s="104" t="s">
        <v>185</v>
      </c>
      <c r="D28" s="133">
        <v>138.66999999999999</v>
      </c>
      <c r="E28" s="133">
        <v>100</v>
      </c>
      <c r="F28" s="241"/>
      <c r="G28" s="383">
        <f>SUM(G27)</f>
        <v>100</v>
      </c>
      <c r="H28" s="123">
        <v>75</v>
      </c>
      <c r="I28" s="101"/>
      <c r="J28" s="101"/>
      <c r="K28" s="101"/>
      <c r="L28" s="101"/>
      <c r="M28" s="101"/>
      <c r="N28" s="177"/>
      <c r="T28" s="52">
        <v>180</v>
      </c>
      <c r="U28" s="52">
        <v>180</v>
      </c>
      <c r="V28" s="167" t="s">
        <v>178</v>
      </c>
    </row>
    <row r="29" spans="1:27" s="225" customFormat="1" ht="24.75" customHeight="1" x14ac:dyDescent="0.3">
      <c r="A29" s="302"/>
      <c r="B29" s="346" t="s">
        <v>65</v>
      </c>
      <c r="C29" s="351"/>
      <c r="D29" s="348"/>
      <c r="E29" s="349"/>
      <c r="F29" s="386">
        <v>80</v>
      </c>
      <c r="G29" s="369">
        <v>100</v>
      </c>
      <c r="H29" s="29"/>
      <c r="I29" s="346">
        <f t="shared" ref="I29:M29" si="0">SUM(I27:I28)</f>
        <v>1.2</v>
      </c>
      <c r="J29" s="346">
        <f t="shared" si="0"/>
        <v>0</v>
      </c>
      <c r="K29" s="346">
        <f t="shared" si="0"/>
        <v>24.24</v>
      </c>
      <c r="L29" s="346">
        <f t="shared" si="0"/>
        <v>101.33333333333333</v>
      </c>
      <c r="M29" s="346">
        <f t="shared" si="0"/>
        <v>4.8</v>
      </c>
      <c r="N29" s="350"/>
      <c r="O29" s="52"/>
      <c r="P29" s="51"/>
      <c r="Q29" s="51"/>
      <c r="R29" s="51"/>
      <c r="S29" s="52"/>
      <c r="T29" s="52"/>
      <c r="U29" s="70"/>
      <c r="V29" s="167" t="s">
        <v>179</v>
      </c>
      <c r="W29" s="52" t="e">
        <f>SUM(#REF!,D64)</f>
        <v>#REF!</v>
      </c>
      <c r="X29" s="51"/>
      <c r="Y29" s="51"/>
      <c r="Z29" s="51"/>
    </row>
    <row r="30" spans="1:27" s="120" customFormat="1" ht="24" customHeight="1" x14ac:dyDescent="0.3">
      <c r="A30" s="300" t="s">
        <v>22</v>
      </c>
      <c r="B30" s="104" t="s">
        <v>234</v>
      </c>
      <c r="C30" s="107"/>
      <c r="D30" s="133"/>
      <c r="E30" s="133"/>
      <c r="F30" s="241">
        <v>40</v>
      </c>
      <c r="G30" s="355">
        <v>60</v>
      </c>
      <c r="H30" s="123">
        <v>1000</v>
      </c>
      <c r="I30" s="140">
        <f>SUM(O30*G30)/H30</f>
        <v>0.59039999999999992</v>
      </c>
      <c r="J30" s="107"/>
      <c r="K30" s="140">
        <f>SUM(Q30*G30)/H30</f>
        <v>2.2391999999999999</v>
      </c>
      <c r="L30" s="140">
        <f>SUM(R30*G30)/H30</f>
        <v>44.52</v>
      </c>
      <c r="M30" s="149">
        <f>SUM(S30*G30)/H30</f>
        <v>10.055999999999999</v>
      </c>
      <c r="N30" s="177">
        <v>7</v>
      </c>
      <c r="O30" s="52">
        <v>9.84</v>
      </c>
      <c r="P30" s="52">
        <v>61.5</v>
      </c>
      <c r="Q30" s="52">
        <v>37.32</v>
      </c>
      <c r="R30" s="52">
        <v>742</v>
      </c>
      <c r="S30" s="52">
        <v>167.6</v>
      </c>
      <c r="T30" s="73"/>
      <c r="U30" s="73"/>
      <c r="V30" s="167" t="s">
        <v>179</v>
      </c>
      <c r="W30" s="51"/>
      <c r="X30" s="51"/>
      <c r="Y30" s="51"/>
      <c r="Z30" s="51"/>
      <c r="AA30" s="51"/>
    </row>
    <row r="31" spans="1:27" s="120" customFormat="1" ht="24" customHeight="1" x14ac:dyDescent="0.3">
      <c r="A31" s="301"/>
      <c r="B31" s="101" t="s">
        <v>235</v>
      </c>
      <c r="C31" s="113" t="s">
        <v>41</v>
      </c>
      <c r="D31" s="133">
        <f>SUM(G31*T31)/H31</f>
        <v>50.82</v>
      </c>
      <c r="E31" s="133">
        <f>SUM(G31*U31)/H31</f>
        <v>43.2</v>
      </c>
      <c r="F31" s="241"/>
      <c r="G31" s="383">
        <f>SUM(G30)</f>
        <v>60</v>
      </c>
      <c r="H31" s="123">
        <v>1000</v>
      </c>
      <c r="I31" s="140"/>
      <c r="J31" s="140"/>
      <c r="K31" s="140"/>
      <c r="L31" s="140"/>
      <c r="M31" s="149"/>
      <c r="N31" s="177"/>
      <c r="O31" s="52">
        <v>11.31</v>
      </c>
      <c r="P31" s="52">
        <v>61.86</v>
      </c>
      <c r="Q31" s="52">
        <v>47.2</v>
      </c>
      <c r="R31" s="52">
        <v>791</v>
      </c>
      <c r="S31" s="51">
        <v>204.2</v>
      </c>
      <c r="T31" s="79">
        <v>847</v>
      </c>
      <c r="U31" s="79">
        <v>720</v>
      </c>
      <c r="V31" s="166" t="s">
        <v>180</v>
      </c>
      <c r="W31" s="51"/>
      <c r="X31" s="51"/>
      <c r="Y31" s="51"/>
      <c r="Z31" s="51"/>
      <c r="AA31" s="51"/>
    </row>
    <row r="32" spans="1:27" s="120" customFormat="1" ht="24" customHeight="1" x14ac:dyDescent="0.3">
      <c r="A32" s="301"/>
      <c r="B32" s="104"/>
      <c r="C32" s="113" t="s">
        <v>43</v>
      </c>
      <c r="D32" s="133">
        <f>SUM(G32*T32)/H32</f>
        <v>17.28</v>
      </c>
      <c r="E32" s="133">
        <f>SUM(G32*U32)/H32</f>
        <v>14.52</v>
      </c>
      <c r="F32" s="241"/>
      <c r="G32" s="383">
        <f>SUM(G30)</f>
        <v>60</v>
      </c>
      <c r="H32" s="123">
        <v>1000</v>
      </c>
      <c r="I32" s="107"/>
      <c r="J32" s="107"/>
      <c r="K32" s="107"/>
      <c r="L32" s="107"/>
      <c r="M32" s="107"/>
      <c r="N32" s="177"/>
      <c r="O32" s="51"/>
      <c r="P32" s="51"/>
      <c r="Q32" s="51"/>
      <c r="R32" s="51"/>
      <c r="S32" s="51"/>
      <c r="T32" s="79">
        <v>288</v>
      </c>
      <c r="U32" s="79">
        <v>242</v>
      </c>
      <c r="V32" s="166" t="s">
        <v>181</v>
      </c>
      <c r="W32" s="51"/>
      <c r="X32" s="51"/>
      <c r="Y32" s="51"/>
      <c r="Z32" s="51"/>
      <c r="AA32" s="51"/>
    </row>
    <row r="33" spans="1:27" s="120" customFormat="1" ht="24" customHeight="1" x14ac:dyDescent="0.3">
      <c r="A33" s="301"/>
      <c r="B33" s="104"/>
      <c r="C33" s="104" t="s">
        <v>44</v>
      </c>
      <c r="D33" s="133">
        <f>SUM(G33*T33)/H33</f>
        <v>3.6</v>
      </c>
      <c r="E33" s="133">
        <f>SUM(G33*U33)/H33</f>
        <v>3.6</v>
      </c>
      <c r="F33" s="241"/>
      <c r="G33" s="383">
        <f>SUM(G30)</f>
        <v>60</v>
      </c>
      <c r="H33" s="123">
        <v>1000</v>
      </c>
      <c r="I33" s="107"/>
      <c r="J33" s="107"/>
      <c r="K33" s="107"/>
      <c r="L33" s="107"/>
      <c r="M33" s="107"/>
      <c r="N33" s="177"/>
      <c r="O33" s="51"/>
      <c r="P33" s="51"/>
      <c r="Q33" s="51"/>
      <c r="R33" s="51"/>
      <c r="S33" s="51"/>
      <c r="T33" s="79">
        <v>60</v>
      </c>
      <c r="U33" s="79">
        <v>60</v>
      </c>
      <c r="V33" s="166" t="s">
        <v>182</v>
      </c>
      <c r="W33" s="51"/>
      <c r="X33" s="51"/>
      <c r="Y33" s="51"/>
      <c r="Z33" s="51"/>
      <c r="AA33" s="51"/>
    </row>
    <row r="34" spans="1:27" ht="24.75" customHeight="1" x14ac:dyDescent="0.3">
      <c r="A34" s="301"/>
      <c r="B34" s="202" t="s">
        <v>328</v>
      </c>
      <c r="C34" s="107"/>
      <c r="D34" s="107"/>
      <c r="E34" s="107"/>
      <c r="F34" s="355">
        <v>200</v>
      </c>
      <c r="G34" s="355">
        <v>250</v>
      </c>
      <c r="H34" s="123">
        <v>1000</v>
      </c>
      <c r="I34" s="140">
        <v>3.04</v>
      </c>
      <c r="J34" s="140">
        <v>3.26</v>
      </c>
      <c r="K34" s="140">
        <v>13.93</v>
      </c>
      <c r="L34" s="140">
        <v>97.25</v>
      </c>
      <c r="M34" s="149">
        <v>7.85</v>
      </c>
      <c r="N34" s="177">
        <v>24</v>
      </c>
      <c r="O34" s="52">
        <v>9.3699999999999992</v>
      </c>
      <c r="P34" s="52">
        <v>11.31</v>
      </c>
      <c r="Q34" s="52">
        <v>66.540000000000006</v>
      </c>
      <c r="R34" s="52">
        <v>405</v>
      </c>
      <c r="S34" s="52">
        <v>48</v>
      </c>
      <c r="V34" s="166" t="s">
        <v>157</v>
      </c>
    </row>
    <row r="35" spans="1:27" ht="24.75" customHeight="1" x14ac:dyDescent="0.3">
      <c r="A35" s="301"/>
      <c r="B35" s="201" t="s">
        <v>256</v>
      </c>
      <c r="C35" s="101" t="s">
        <v>257</v>
      </c>
      <c r="D35" s="133">
        <f>SUM(G35*AR28)/H35</f>
        <v>0</v>
      </c>
      <c r="E35" s="133">
        <f>SUM(G35*AS28)/H35</f>
        <v>0</v>
      </c>
      <c r="F35" s="241"/>
      <c r="G35" s="383">
        <f>SUM(G34)</f>
        <v>250</v>
      </c>
      <c r="H35" s="123">
        <v>1000</v>
      </c>
      <c r="I35" s="107"/>
      <c r="J35" s="107"/>
      <c r="K35" s="107"/>
      <c r="L35" s="107"/>
      <c r="M35" s="107"/>
      <c r="N35" s="177"/>
      <c r="T35" s="52">
        <v>600</v>
      </c>
      <c r="U35" s="52">
        <v>450</v>
      </c>
      <c r="V35" s="166" t="s">
        <v>121</v>
      </c>
    </row>
    <row r="36" spans="1:27" ht="24.75" customHeight="1" x14ac:dyDescent="0.3">
      <c r="A36" s="301"/>
      <c r="B36" s="201"/>
      <c r="C36" s="101" t="s">
        <v>55</v>
      </c>
      <c r="D36" s="133">
        <f>SUM(G36*AR29)/H36</f>
        <v>0</v>
      </c>
      <c r="E36" s="133">
        <f>SUM(G36*AS29)/H36</f>
        <v>0</v>
      </c>
      <c r="F36" s="241"/>
      <c r="G36" s="383">
        <f>SUM(G34)</f>
        <v>250</v>
      </c>
      <c r="H36" s="123">
        <v>1000</v>
      </c>
      <c r="I36" s="107"/>
      <c r="J36" s="107"/>
      <c r="K36" s="107"/>
      <c r="L36" s="107"/>
      <c r="M36" s="107"/>
      <c r="N36" s="177"/>
      <c r="T36" s="52">
        <v>50</v>
      </c>
      <c r="U36" s="52">
        <v>40</v>
      </c>
      <c r="V36" s="166" t="s">
        <v>184</v>
      </c>
    </row>
    <row r="37" spans="1:27" ht="24.75" customHeight="1" x14ac:dyDescent="0.3">
      <c r="A37" s="301"/>
      <c r="B37" s="201"/>
      <c r="C37" s="101" t="s">
        <v>33</v>
      </c>
      <c r="D37" s="133">
        <f>SUM(G37*AR30)/H37</f>
        <v>0</v>
      </c>
      <c r="E37" s="133">
        <f>SUM(G37*AS30)/H37</f>
        <v>0</v>
      </c>
      <c r="F37" s="241"/>
      <c r="G37" s="383">
        <f>SUM(G34)</f>
        <v>250</v>
      </c>
      <c r="H37" s="123">
        <v>1000</v>
      </c>
      <c r="I37" s="107"/>
      <c r="J37" s="107"/>
      <c r="K37" s="107"/>
      <c r="L37" s="107"/>
      <c r="M37" s="107"/>
      <c r="N37" s="177"/>
      <c r="T37" s="52">
        <v>48</v>
      </c>
      <c r="U37" s="52">
        <v>40</v>
      </c>
      <c r="V37" s="166" t="s">
        <v>185</v>
      </c>
      <c r="W37" s="52" t="e">
        <f>SUM(#REF!)</f>
        <v>#REF!</v>
      </c>
    </row>
    <row r="38" spans="1:27" ht="24.75" customHeight="1" x14ac:dyDescent="0.3">
      <c r="A38" s="301"/>
      <c r="B38" s="201"/>
      <c r="C38" s="101" t="s">
        <v>26</v>
      </c>
      <c r="D38" s="133">
        <f>SUM(G38*AR31)/H38</f>
        <v>0</v>
      </c>
      <c r="E38" s="133">
        <f>SUM(G38*AS31)/H38</f>
        <v>0</v>
      </c>
      <c r="F38" s="241"/>
      <c r="G38" s="383">
        <f>SUM(G34)</f>
        <v>250</v>
      </c>
      <c r="H38" s="123">
        <v>1000</v>
      </c>
      <c r="I38" s="107"/>
      <c r="J38" s="107"/>
      <c r="K38" s="107"/>
      <c r="L38" s="107"/>
      <c r="M38" s="107"/>
      <c r="N38" s="177"/>
      <c r="T38" s="52">
        <v>10</v>
      </c>
      <c r="U38" s="52">
        <v>10</v>
      </c>
      <c r="V38" s="166" t="s">
        <v>61</v>
      </c>
      <c r="W38" s="52">
        <f>SUM(D61)</f>
        <v>51.6</v>
      </c>
    </row>
    <row r="39" spans="1:27" ht="24.75" customHeight="1" x14ac:dyDescent="0.3">
      <c r="A39" s="301"/>
      <c r="B39" s="201"/>
      <c r="C39" s="101" t="s">
        <v>31</v>
      </c>
      <c r="D39" s="133"/>
      <c r="E39" s="133"/>
      <c r="F39" s="241"/>
      <c r="G39" s="383"/>
      <c r="H39" s="123"/>
      <c r="I39" s="107"/>
      <c r="J39" s="107"/>
      <c r="K39" s="107"/>
      <c r="L39" s="107"/>
      <c r="M39" s="107"/>
      <c r="N39" s="177"/>
      <c r="T39" s="52">
        <v>700</v>
      </c>
      <c r="U39" s="52">
        <v>700</v>
      </c>
      <c r="V39" s="166" t="s">
        <v>96</v>
      </c>
    </row>
    <row r="40" spans="1:27" ht="24.75" customHeight="1" x14ac:dyDescent="0.3">
      <c r="A40" s="301"/>
      <c r="B40" s="201"/>
      <c r="C40" s="101" t="s">
        <v>115</v>
      </c>
      <c r="D40" s="133">
        <f>SUM(G40*AR33)/H40</f>
        <v>0</v>
      </c>
      <c r="E40" s="133">
        <f>SUM(G40*AS33)/H40</f>
        <v>0</v>
      </c>
      <c r="F40" s="241"/>
      <c r="G40" s="383">
        <f>SUM(G34)</f>
        <v>250</v>
      </c>
      <c r="H40" s="123">
        <v>1000</v>
      </c>
      <c r="I40" s="107"/>
      <c r="J40" s="107"/>
      <c r="K40" s="107"/>
      <c r="L40" s="107"/>
      <c r="M40" s="107"/>
      <c r="N40" s="177"/>
      <c r="T40" s="52"/>
      <c r="U40" s="52"/>
      <c r="V40" s="166"/>
    </row>
    <row r="41" spans="1:27" ht="24.75" customHeight="1" x14ac:dyDescent="0.3">
      <c r="A41" s="301"/>
      <c r="B41" s="201" t="s">
        <v>310</v>
      </c>
      <c r="C41" s="101" t="s">
        <v>130</v>
      </c>
      <c r="D41" s="133"/>
      <c r="E41" s="107"/>
      <c r="F41" s="355">
        <v>20</v>
      </c>
      <c r="G41" s="355">
        <v>25</v>
      </c>
      <c r="H41" s="123">
        <v>1000</v>
      </c>
      <c r="I41" s="140">
        <v>3.11</v>
      </c>
      <c r="J41" s="140">
        <v>0.39</v>
      </c>
      <c r="K41" s="140">
        <v>19.02</v>
      </c>
      <c r="L41" s="140">
        <v>92.05</v>
      </c>
      <c r="M41" s="149">
        <f>SUM(AQ34*G41)/H41</f>
        <v>0</v>
      </c>
      <c r="N41" s="177">
        <v>97</v>
      </c>
      <c r="T41" s="52"/>
      <c r="U41" s="52"/>
      <c r="V41" s="166"/>
    </row>
    <row r="42" spans="1:27" ht="24.75" customHeight="1" x14ac:dyDescent="0.3">
      <c r="A42" s="301"/>
      <c r="B42" s="201"/>
      <c r="C42" s="101" t="s">
        <v>57</v>
      </c>
      <c r="D42" s="133">
        <v>45</v>
      </c>
      <c r="E42" s="133">
        <v>40</v>
      </c>
      <c r="F42" s="241"/>
      <c r="G42" s="355"/>
      <c r="H42" s="123">
        <v>1000</v>
      </c>
      <c r="I42" s="107"/>
      <c r="J42" s="107"/>
      <c r="K42" s="107"/>
      <c r="L42" s="107"/>
      <c r="M42" s="107"/>
      <c r="N42" s="177"/>
      <c r="T42" s="52"/>
      <c r="U42" s="52"/>
      <c r="V42" s="166"/>
    </row>
    <row r="43" spans="1:27" s="120" customFormat="1" ht="24" customHeight="1" x14ac:dyDescent="0.3">
      <c r="A43" s="301"/>
      <c r="B43" s="203" t="s">
        <v>142</v>
      </c>
      <c r="C43" s="104"/>
      <c r="D43" s="133"/>
      <c r="E43" s="133"/>
      <c r="F43" s="241">
        <v>120</v>
      </c>
      <c r="G43" s="355">
        <v>150</v>
      </c>
      <c r="H43" s="123">
        <v>1000</v>
      </c>
      <c r="I43" s="140">
        <f>SUM(O43*G43)/H43</f>
        <v>6.6</v>
      </c>
      <c r="J43" s="140">
        <f>SUM(P43*G43)/H43</f>
        <v>5.7270000000000003</v>
      </c>
      <c r="K43" s="140">
        <f>SUM(Q43*G43)/H43</f>
        <v>37.8825</v>
      </c>
      <c r="L43" s="140">
        <f>SUM(R43*G43)/H43</f>
        <v>229.5</v>
      </c>
      <c r="M43" s="149">
        <f>SUM(S43*G43)/H43</f>
        <v>0</v>
      </c>
      <c r="N43" s="177">
        <v>64</v>
      </c>
      <c r="O43" s="51">
        <v>44</v>
      </c>
      <c r="P43" s="51">
        <v>38.18</v>
      </c>
      <c r="Q43" s="51">
        <v>252.55</v>
      </c>
      <c r="R43" s="51">
        <v>1530</v>
      </c>
      <c r="S43" s="51"/>
      <c r="T43" s="73"/>
      <c r="U43" s="73"/>
      <c r="V43" s="166" t="s">
        <v>101</v>
      </c>
      <c r="W43" s="52">
        <f>SUM(D23)</f>
        <v>0</v>
      </c>
      <c r="X43" s="51"/>
      <c r="Y43" s="51"/>
      <c r="Z43" s="51"/>
      <c r="AA43" s="51"/>
    </row>
    <row r="44" spans="1:27" s="120" customFormat="1" ht="24" customHeight="1" x14ac:dyDescent="0.3">
      <c r="A44" s="301"/>
      <c r="B44" s="203"/>
      <c r="C44" s="104" t="s">
        <v>143</v>
      </c>
      <c r="D44" s="133">
        <f>SUM(G44*T44)/H44</f>
        <v>58.2</v>
      </c>
      <c r="E44" s="133">
        <f>SUM(G44*U44)/H44</f>
        <v>58.2</v>
      </c>
      <c r="F44" s="241"/>
      <c r="G44" s="383">
        <f>SUM(G43)</f>
        <v>150</v>
      </c>
      <c r="H44" s="100">
        <v>1000</v>
      </c>
      <c r="I44" s="101"/>
      <c r="J44" s="101"/>
      <c r="K44" s="101"/>
      <c r="L44" s="101"/>
      <c r="M44" s="107"/>
      <c r="N44" s="177"/>
      <c r="O44" s="51"/>
      <c r="P44" s="51"/>
      <c r="Q44" s="51"/>
      <c r="R44" s="51"/>
      <c r="S44" s="51"/>
      <c r="T44" s="73">
        <v>388</v>
      </c>
      <c r="U44" s="73">
        <v>388</v>
      </c>
      <c r="V44" s="166" t="s">
        <v>188</v>
      </c>
      <c r="W44" s="52">
        <f>SUM(D26)</f>
        <v>0</v>
      </c>
      <c r="X44" s="51"/>
      <c r="Y44" s="51"/>
      <c r="Z44" s="51"/>
      <c r="AA44" s="51"/>
    </row>
    <row r="45" spans="1:27" s="120" customFormat="1" ht="24" customHeight="1" x14ac:dyDescent="0.3">
      <c r="A45" s="301"/>
      <c r="B45" s="203"/>
      <c r="C45" s="104" t="s">
        <v>27</v>
      </c>
      <c r="D45" s="133">
        <f>SUM(G45*T45)/H45</f>
        <v>104.7</v>
      </c>
      <c r="E45" s="133">
        <f>SUM(G45*U45)/H45</f>
        <v>104.7</v>
      </c>
      <c r="F45" s="241"/>
      <c r="G45" s="383">
        <f>SUM(G43)</f>
        <v>150</v>
      </c>
      <c r="H45" s="100">
        <v>1000</v>
      </c>
      <c r="I45" s="101"/>
      <c r="J45" s="101"/>
      <c r="K45" s="101"/>
      <c r="L45" s="101"/>
      <c r="M45" s="107"/>
      <c r="N45" s="177"/>
      <c r="O45" s="51"/>
      <c r="P45" s="51"/>
      <c r="Q45" s="51"/>
      <c r="R45" s="51"/>
      <c r="S45" s="51"/>
      <c r="T45" s="73">
        <v>698</v>
      </c>
      <c r="U45" s="73">
        <v>698</v>
      </c>
      <c r="V45" s="166" t="s">
        <v>189</v>
      </c>
      <c r="W45" s="51"/>
      <c r="X45" s="51"/>
      <c r="Y45" s="51"/>
      <c r="Z45" s="51"/>
      <c r="AA45" s="51"/>
    </row>
    <row r="46" spans="1:27" s="120" customFormat="1" ht="24" customHeight="1" x14ac:dyDescent="0.3">
      <c r="A46" s="301"/>
      <c r="B46" s="203"/>
      <c r="C46" s="113" t="s">
        <v>26</v>
      </c>
      <c r="D46" s="133">
        <f>SUM(G46*T46)/H46</f>
        <v>5.25</v>
      </c>
      <c r="E46" s="133">
        <f>SUM(G46*U46)/H46</f>
        <v>5.25</v>
      </c>
      <c r="F46" s="241"/>
      <c r="G46" s="383">
        <f>SUM(G43)</f>
        <v>150</v>
      </c>
      <c r="H46" s="100">
        <v>1000</v>
      </c>
      <c r="I46" s="101"/>
      <c r="J46" s="101"/>
      <c r="K46" s="101"/>
      <c r="L46" s="101"/>
      <c r="M46" s="107"/>
      <c r="N46" s="177"/>
      <c r="O46" s="51"/>
      <c r="P46" s="51"/>
      <c r="Q46" s="51"/>
      <c r="R46" s="51"/>
      <c r="S46" s="51"/>
      <c r="T46" s="79">
        <v>35</v>
      </c>
      <c r="U46" s="79">
        <v>35</v>
      </c>
      <c r="V46" s="166" t="s">
        <v>20</v>
      </c>
      <c r="W46" s="51"/>
      <c r="X46" s="51"/>
      <c r="Y46" s="51"/>
      <c r="Z46" s="51"/>
      <c r="AA46" s="51"/>
    </row>
    <row r="47" spans="1:27" s="120" customFormat="1" ht="24" customHeight="1" x14ac:dyDescent="0.3">
      <c r="A47" s="301"/>
      <c r="B47" s="202" t="s">
        <v>144</v>
      </c>
      <c r="C47" s="107"/>
      <c r="D47" s="107"/>
      <c r="E47" s="107"/>
      <c r="F47" s="355">
        <v>60</v>
      </c>
      <c r="G47" s="355">
        <v>80</v>
      </c>
      <c r="H47" s="123">
        <v>80</v>
      </c>
      <c r="I47" s="140">
        <f>SUM(O47*G47)/H47</f>
        <v>12.44</v>
      </c>
      <c r="J47" s="140">
        <f>SUM(P47*G47)/H47</f>
        <v>9.24</v>
      </c>
      <c r="K47" s="140">
        <f>SUM(Q47*G47)/H47</f>
        <v>12.56</v>
      </c>
      <c r="L47" s="140">
        <f>SUM(R47*G47)/H47</f>
        <v>183</v>
      </c>
      <c r="M47" s="149">
        <f>SUM(S47*G47)/H47</f>
        <v>0.12</v>
      </c>
      <c r="N47" s="177">
        <v>44</v>
      </c>
      <c r="O47" s="52">
        <v>12.44</v>
      </c>
      <c r="P47" s="52">
        <v>9.24</v>
      </c>
      <c r="Q47" s="52">
        <v>12.56</v>
      </c>
      <c r="R47" s="52">
        <v>183</v>
      </c>
      <c r="S47" s="52">
        <v>0.12</v>
      </c>
      <c r="T47" s="51"/>
      <c r="U47" s="51"/>
      <c r="V47" s="166" t="s">
        <v>190</v>
      </c>
      <c r="W47" s="51"/>
      <c r="X47" s="51"/>
      <c r="Y47" s="51"/>
      <c r="Z47" s="51"/>
      <c r="AA47" s="51"/>
    </row>
    <row r="48" spans="1:27" s="120" customFormat="1" ht="24" customHeight="1" x14ac:dyDescent="0.3">
      <c r="A48" s="301"/>
      <c r="B48" s="201"/>
      <c r="C48" s="101" t="s">
        <v>145</v>
      </c>
      <c r="D48" s="133">
        <f>SUM(G48*T48)/H48</f>
        <v>80</v>
      </c>
      <c r="E48" s="133">
        <f>SUM(G48*U48)/H48</f>
        <v>59</v>
      </c>
      <c r="F48" s="241"/>
      <c r="G48" s="383">
        <f>SUM(G47)</f>
        <v>80</v>
      </c>
      <c r="H48" s="123">
        <v>80</v>
      </c>
      <c r="I48" s="107"/>
      <c r="J48" s="107"/>
      <c r="K48" s="107"/>
      <c r="L48" s="107"/>
      <c r="M48" s="107"/>
      <c r="N48" s="177"/>
      <c r="O48" s="51"/>
      <c r="P48" s="51"/>
      <c r="Q48" s="51"/>
      <c r="R48" s="51"/>
      <c r="S48" s="51"/>
      <c r="T48" s="52">
        <v>80</v>
      </c>
      <c r="U48" s="52">
        <v>59</v>
      </c>
      <c r="V48" s="166" t="s">
        <v>133</v>
      </c>
      <c r="W48" s="51"/>
      <c r="X48" s="51"/>
      <c r="Y48" s="51"/>
      <c r="Z48" s="51"/>
      <c r="AA48" s="51"/>
    </row>
    <row r="49" spans="1:27" s="120" customFormat="1" ht="24" customHeight="1" x14ac:dyDescent="0.3">
      <c r="A49" s="301"/>
      <c r="B49" s="201"/>
      <c r="C49" s="101" t="s">
        <v>57</v>
      </c>
      <c r="D49" s="133">
        <f>SUM(G49*T49)/H49</f>
        <v>14</v>
      </c>
      <c r="E49" s="133">
        <f>SUM(G49*U49)/H49</f>
        <v>14</v>
      </c>
      <c r="F49" s="241"/>
      <c r="G49" s="383">
        <f>SUM(G47)</f>
        <v>80</v>
      </c>
      <c r="H49" s="123">
        <v>80</v>
      </c>
      <c r="I49" s="107"/>
      <c r="J49" s="107"/>
      <c r="K49" s="107"/>
      <c r="L49" s="107"/>
      <c r="M49" s="107"/>
      <c r="N49" s="177"/>
      <c r="O49" s="51"/>
      <c r="P49" s="51"/>
      <c r="Q49" s="51"/>
      <c r="R49" s="51"/>
      <c r="S49" s="51"/>
      <c r="T49" s="52">
        <v>14</v>
      </c>
      <c r="U49" s="52">
        <v>14</v>
      </c>
      <c r="V49" s="166" t="s">
        <v>191</v>
      </c>
      <c r="W49" s="51"/>
      <c r="X49" s="51"/>
      <c r="Y49" s="51"/>
      <c r="Z49" s="51"/>
      <c r="AA49" s="51"/>
    </row>
    <row r="50" spans="1:27" s="120" customFormat="1" ht="24" customHeight="1" x14ac:dyDescent="0.3">
      <c r="A50" s="301"/>
      <c r="B50" s="201"/>
      <c r="C50" s="101" t="s">
        <v>146</v>
      </c>
      <c r="D50" s="133">
        <f>SUM(G50*T50)/H50</f>
        <v>19</v>
      </c>
      <c r="E50" s="133">
        <f>SUM(G50*U50)/H50</f>
        <v>19</v>
      </c>
      <c r="F50" s="241"/>
      <c r="G50" s="383">
        <f>SUM(G47)</f>
        <v>80</v>
      </c>
      <c r="H50" s="123">
        <v>80</v>
      </c>
      <c r="I50" s="107"/>
      <c r="J50" s="107"/>
      <c r="K50" s="107"/>
      <c r="L50" s="107"/>
      <c r="M50" s="107"/>
      <c r="N50" s="177"/>
      <c r="O50" s="51"/>
      <c r="P50" s="51"/>
      <c r="Q50" s="51"/>
      <c r="R50" s="51"/>
      <c r="S50" s="51"/>
      <c r="T50" s="52">
        <v>19</v>
      </c>
      <c r="U50" s="52">
        <v>19</v>
      </c>
      <c r="V50" s="166" t="s">
        <v>140</v>
      </c>
      <c r="W50" s="51"/>
      <c r="X50" s="51"/>
      <c r="Y50" s="51"/>
      <c r="Z50" s="51"/>
      <c r="AA50" s="51"/>
    </row>
    <row r="51" spans="1:27" s="120" customFormat="1" ht="24" customHeight="1" x14ac:dyDescent="0.3">
      <c r="A51" s="301"/>
      <c r="B51" s="201"/>
      <c r="C51" s="101" t="s">
        <v>59</v>
      </c>
      <c r="D51" s="133">
        <f>SUM(G51*T51)/H51</f>
        <v>8</v>
      </c>
      <c r="E51" s="133">
        <f>SUM(G51*U51)/H51</f>
        <v>8</v>
      </c>
      <c r="F51" s="241"/>
      <c r="G51" s="383">
        <f>SUM(G47)</f>
        <v>80</v>
      </c>
      <c r="H51" s="123">
        <v>80</v>
      </c>
      <c r="I51" s="107"/>
      <c r="J51" s="107"/>
      <c r="K51" s="107"/>
      <c r="L51" s="107"/>
      <c r="M51" s="107"/>
      <c r="N51" s="177"/>
      <c r="O51" s="51"/>
      <c r="P51" s="51"/>
      <c r="Q51" s="51"/>
      <c r="R51" s="51"/>
      <c r="S51" s="51"/>
      <c r="T51" s="52">
        <v>8</v>
      </c>
      <c r="U51" s="52">
        <v>8</v>
      </c>
      <c r="V51" s="166" t="s">
        <v>192</v>
      </c>
      <c r="W51" s="52" t="e">
        <f>SUM(D11,D16,D41,#REF!,D81,D87)</f>
        <v>#REF!</v>
      </c>
      <c r="X51" s="51"/>
      <c r="Y51" s="51"/>
      <c r="Z51" s="51"/>
      <c r="AA51" s="51"/>
    </row>
    <row r="52" spans="1:27" s="120" customFormat="1" ht="24" customHeight="1" x14ac:dyDescent="0.3">
      <c r="A52" s="301"/>
      <c r="B52" s="201"/>
      <c r="C52" s="101" t="s">
        <v>26</v>
      </c>
      <c r="D52" s="133">
        <f>SUM(G52*T52)/H52</f>
        <v>5</v>
      </c>
      <c r="E52" s="133">
        <f>SUM(G52*U52)/H52</f>
        <v>5</v>
      </c>
      <c r="F52" s="241"/>
      <c r="G52" s="383">
        <f>SUM(G47)</f>
        <v>80</v>
      </c>
      <c r="H52" s="123">
        <v>80</v>
      </c>
      <c r="I52" s="107"/>
      <c r="J52" s="107"/>
      <c r="K52" s="107"/>
      <c r="L52" s="107"/>
      <c r="M52" s="107"/>
      <c r="N52" s="177"/>
      <c r="O52" s="51"/>
      <c r="P52" s="51"/>
      <c r="Q52" s="51"/>
      <c r="R52" s="51"/>
      <c r="S52" s="51"/>
      <c r="T52" s="52">
        <v>5</v>
      </c>
      <c r="U52" s="52">
        <v>5</v>
      </c>
      <c r="V52" s="166" t="s">
        <v>193</v>
      </c>
      <c r="W52" s="52">
        <f>SUM(D12,D19,D46,D52,D62,D74,D88)</f>
        <v>160.1</v>
      </c>
      <c r="X52" s="51"/>
      <c r="Y52" s="51"/>
      <c r="Z52" s="51"/>
      <c r="AA52" s="51"/>
    </row>
    <row r="53" spans="1:27" ht="24.75" customHeight="1" x14ac:dyDescent="0.3">
      <c r="A53" s="301"/>
      <c r="B53" s="202" t="s">
        <v>29</v>
      </c>
      <c r="C53" s="107"/>
      <c r="D53" s="107"/>
      <c r="E53" s="107"/>
      <c r="F53" s="355">
        <v>150</v>
      </c>
      <c r="G53" s="355">
        <v>180</v>
      </c>
      <c r="H53" s="100">
        <v>180</v>
      </c>
      <c r="I53" s="140">
        <v>0.9</v>
      </c>
      <c r="J53" s="140">
        <v>0</v>
      </c>
      <c r="K53" s="140">
        <v>18.18</v>
      </c>
      <c r="L53" s="140">
        <v>76</v>
      </c>
      <c r="M53" s="149">
        <v>3.6</v>
      </c>
      <c r="N53" s="177">
        <v>72</v>
      </c>
      <c r="O53" s="75">
        <v>0.8</v>
      </c>
      <c r="P53" s="75">
        <v>0.8</v>
      </c>
      <c r="Q53" s="75">
        <v>119.4</v>
      </c>
      <c r="R53" s="75">
        <v>488</v>
      </c>
      <c r="S53" s="75">
        <v>8.6</v>
      </c>
      <c r="T53" s="73"/>
      <c r="U53" s="73"/>
      <c r="V53" s="166" t="s">
        <v>195</v>
      </c>
    </row>
    <row r="54" spans="1:27" ht="24.75" customHeight="1" x14ac:dyDescent="0.3">
      <c r="A54" s="301"/>
      <c r="B54" s="201"/>
      <c r="C54" s="101" t="s">
        <v>48</v>
      </c>
      <c r="D54" s="133">
        <v>180</v>
      </c>
      <c r="E54" s="133">
        <v>180</v>
      </c>
      <c r="F54" s="241"/>
      <c r="G54" s="355">
        <f>SUM(G53)</f>
        <v>180</v>
      </c>
      <c r="H54" s="123">
        <v>180</v>
      </c>
      <c r="I54" s="107"/>
      <c r="J54" s="107"/>
      <c r="K54" s="107"/>
      <c r="L54" s="107"/>
      <c r="M54" s="107"/>
      <c r="N54" s="177"/>
      <c r="T54" s="51">
        <v>227</v>
      </c>
      <c r="U54" s="51">
        <v>200</v>
      </c>
      <c r="V54" s="166" t="s">
        <v>196</v>
      </c>
    </row>
    <row r="55" spans="1:27" ht="24.75" customHeight="1" x14ac:dyDescent="0.3">
      <c r="A55" s="301"/>
      <c r="B55" s="78" t="s">
        <v>28</v>
      </c>
      <c r="C55" s="67"/>
      <c r="D55" s="66">
        <f>SUM(G55*T55)/H55</f>
        <v>50</v>
      </c>
      <c r="E55" s="66">
        <f>SUM(G55*U55)/H55</f>
        <v>50</v>
      </c>
      <c r="F55" s="253">
        <v>30</v>
      </c>
      <c r="G55" s="368">
        <v>50</v>
      </c>
      <c r="H55" s="29">
        <v>40</v>
      </c>
      <c r="I55" s="151">
        <f>SUM(O55*G55)/H55</f>
        <v>3.0625000000000004</v>
      </c>
      <c r="J55" s="151">
        <f>SUM(P55*G55)/H55</f>
        <v>0.1</v>
      </c>
      <c r="K55" s="151">
        <f>SUM(Q55*G55)/H55</f>
        <v>9.4375</v>
      </c>
      <c r="L55" s="151">
        <f>SUM(R55*G55)/H55</f>
        <v>18.274999999999999</v>
      </c>
      <c r="M55" s="163">
        <f>SUM(S55*G55)/H55</f>
        <v>0</v>
      </c>
      <c r="N55" s="200">
        <v>92</v>
      </c>
      <c r="O55" s="79">
        <v>2.4500000000000002</v>
      </c>
      <c r="P55" s="79">
        <v>0.08</v>
      </c>
      <c r="Q55" s="79">
        <v>7.55</v>
      </c>
      <c r="R55" s="79">
        <v>14.62</v>
      </c>
      <c r="S55" s="80">
        <v>0</v>
      </c>
      <c r="T55" s="73">
        <v>40</v>
      </c>
      <c r="U55" s="73">
        <v>40</v>
      </c>
      <c r="V55" s="166" t="s">
        <v>94</v>
      </c>
    </row>
    <row r="56" spans="1:27" ht="24.75" customHeight="1" x14ac:dyDescent="0.3">
      <c r="A56" s="301"/>
      <c r="B56" s="67"/>
      <c r="C56" s="67"/>
      <c r="D56" s="66"/>
      <c r="E56" s="66"/>
      <c r="F56" s="253"/>
      <c r="G56" s="368"/>
      <c r="H56" s="29"/>
      <c r="I56" s="77"/>
      <c r="J56" s="77"/>
      <c r="K56" s="77"/>
      <c r="L56" s="77"/>
      <c r="M56" s="77"/>
      <c r="N56" s="200"/>
      <c r="O56" s="75"/>
      <c r="P56" s="75"/>
      <c r="Q56" s="75"/>
      <c r="R56" s="75"/>
      <c r="S56" s="75"/>
      <c r="T56" s="73"/>
      <c r="U56" s="73"/>
      <c r="V56" s="166" t="s">
        <v>199</v>
      </c>
      <c r="W56" s="52">
        <f>SUM(D48)</f>
        <v>80</v>
      </c>
    </row>
    <row r="57" spans="1:27" ht="24.75" customHeight="1" x14ac:dyDescent="0.3">
      <c r="A57" s="301"/>
      <c r="B57" s="78"/>
      <c r="C57" s="67"/>
      <c r="D57" s="74"/>
      <c r="E57" s="69"/>
      <c r="F57" s="387"/>
      <c r="G57" s="388"/>
      <c r="H57" s="29"/>
      <c r="I57" s="151"/>
      <c r="J57" s="151"/>
      <c r="K57" s="151"/>
      <c r="L57" s="151"/>
      <c r="M57" s="163"/>
      <c r="N57" s="200"/>
      <c r="O57" s="79"/>
      <c r="P57" s="79"/>
      <c r="Q57" s="79"/>
      <c r="R57" s="79"/>
      <c r="S57" s="80"/>
      <c r="T57" s="52"/>
      <c r="U57" s="70"/>
      <c r="V57" s="166" t="s">
        <v>200</v>
      </c>
    </row>
    <row r="58" spans="1:27" s="224" customFormat="1" ht="24.75" customHeight="1" x14ac:dyDescent="0.3">
      <c r="A58" s="301"/>
      <c r="B58" s="64"/>
      <c r="C58" s="82"/>
      <c r="D58" s="74"/>
      <c r="E58" s="69"/>
      <c r="F58" s="387"/>
      <c r="G58" s="369"/>
      <c r="H58" s="29"/>
      <c r="I58" s="74"/>
      <c r="J58" s="209"/>
      <c r="K58" s="209"/>
      <c r="L58" s="209"/>
      <c r="M58" s="74"/>
      <c r="N58" s="200"/>
      <c r="O58" s="52"/>
      <c r="P58" s="51"/>
      <c r="Q58" s="51"/>
      <c r="R58" s="51"/>
      <c r="S58" s="52"/>
      <c r="T58" s="52"/>
      <c r="U58" s="70"/>
      <c r="V58" s="166" t="s">
        <v>201</v>
      </c>
      <c r="W58" s="51"/>
      <c r="X58" s="51"/>
      <c r="Y58" s="51"/>
      <c r="Z58" s="51"/>
    </row>
    <row r="59" spans="1:27" s="225" customFormat="1" ht="24.75" customHeight="1" x14ac:dyDescent="0.3">
      <c r="A59" s="302"/>
      <c r="B59" s="346" t="s">
        <v>65</v>
      </c>
      <c r="C59" s="347"/>
      <c r="D59" s="348"/>
      <c r="E59" s="349"/>
      <c r="F59" s="386">
        <v>720</v>
      </c>
      <c r="G59" s="369">
        <v>930</v>
      </c>
      <c r="H59" s="29"/>
      <c r="I59" s="348">
        <f>SUM(I30:I58)</f>
        <v>29.742899999999999</v>
      </c>
      <c r="J59" s="348">
        <f>SUM(J30:J58)</f>
        <v>18.717000000000002</v>
      </c>
      <c r="K59" s="348">
        <f>SUM(K30:K58)</f>
        <v>113.2492</v>
      </c>
      <c r="L59" s="348">
        <f>SUM(L30:L58)</f>
        <v>740.59499999999991</v>
      </c>
      <c r="M59" s="348">
        <f>SUM(M30:M58)</f>
        <v>21.626000000000001</v>
      </c>
      <c r="N59" s="350"/>
      <c r="O59" s="52"/>
      <c r="P59" s="51"/>
      <c r="Q59" s="51"/>
      <c r="R59" s="51"/>
      <c r="S59" s="52"/>
      <c r="T59" s="52"/>
      <c r="U59" s="70"/>
      <c r="V59" s="166" t="s">
        <v>202</v>
      </c>
      <c r="W59" s="51"/>
      <c r="X59" s="51"/>
      <c r="Y59" s="51"/>
      <c r="Z59" s="51"/>
    </row>
    <row r="60" spans="1:27" s="120" customFormat="1" ht="24" customHeight="1" x14ac:dyDescent="0.3">
      <c r="A60" s="300" t="s">
        <v>30</v>
      </c>
      <c r="B60" s="202" t="s">
        <v>269</v>
      </c>
      <c r="C60" s="104"/>
      <c r="D60" s="107"/>
      <c r="E60" s="107"/>
      <c r="F60" s="355">
        <v>120</v>
      </c>
      <c r="G60" s="355">
        <v>150</v>
      </c>
      <c r="H60" s="100">
        <v>1000</v>
      </c>
      <c r="I60" s="140">
        <f>SUM(O60*G60)/H60</f>
        <v>3.0644999999999998</v>
      </c>
      <c r="J60" s="140">
        <f>SUM(P60*G60)/H60</f>
        <v>4.8014999999999999</v>
      </c>
      <c r="K60" s="140">
        <f>SUM(Q60*G60)/H60</f>
        <v>20.439</v>
      </c>
      <c r="L60" s="140">
        <f>SUM(R60*G60)/H60</f>
        <v>137.25</v>
      </c>
      <c r="M60" s="149">
        <f>SUM(S60*G60)/H60</f>
        <v>18.160499999999999</v>
      </c>
      <c r="N60" s="177">
        <v>39</v>
      </c>
      <c r="O60" s="52">
        <v>20.43</v>
      </c>
      <c r="P60" s="52">
        <v>32.01</v>
      </c>
      <c r="Q60" s="52">
        <v>136.26</v>
      </c>
      <c r="R60" s="52">
        <v>915</v>
      </c>
      <c r="S60" s="52">
        <v>121.07</v>
      </c>
      <c r="T60" s="73"/>
      <c r="U60" s="73"/>
      <c r="V60" s="166" t="s">
        <v>202</v>
      </c>
      <c r="W60" s="51"/>
      <c r="X60" s="51"/>
      <c r="Y60" s="51"/>
      <c r="Z60" s="51"/>
      <c r="AA60" s="51"/>
    </row>
    <row r="61" spans="1:27" s="120" customFormat="1" ht="24" customHeight="1" x14ac:dyDescent="0.3">
      <c r="A61" s="301"/>
      <c r="B61" s="201"/>
      <c r="C61" s="104" t="s">
        <v>23</v>
      </c>
      <c r="D61" s="133">
        <v>51.6</v>
      </c>
      <c r="E61" s="133">
        <v>37.5</v>
      </c>
      <c r="F61" s="241"/>
      <c r="G61" s="383">
        <f>SUM(G60)</f>
        <v>150</v>
      </c>
      <c r="H61" s="123">
        <v>1000</v>
      </c>
      <c r="I61" s="107"/>
      <c r="J61" s="107"/>
      <c r="K61" s="107"/>
      <c r="L61" s="107"/>
      <c r="M61" s="107"/>
      <c r="N61" s="177"/>
      <c r="O61" s="51"/>
      <c r="P61" s="51"/>
      <c r="Q61" s="51"/>
      <c r="R61" s="51"/>
      <c r="S61" s="51"/>
      <c r="T61" s="52">
        <v>1140</v>
      </c>
      <c r="U61" s="52">
        <v>855</v>
      </c>
      <c r="V61" s="166" t="s">
        <v>203</v>
      </c>
      <c r="W61" s="51"/>
      <c r="X61" s="51"/>
      <c r="Y61" s="51"/>
      <c r="Z61" s="51"/>
      <c r="AA61" s="51"/>
    </row>
    <row r="62" spans="1:27" s="120" customFormat="1" ht="24" customHeight="1" x14ac:dyDescent="0.3">
      <c r="A62" s="301"/>
      <c r="B62" s="201"/>
      <c r="C62" s="101" t="s">
        <v>270</v>
      </c>
      <c r="D62" s="133">
        <v>38.25</v>
      </c>
      <c r="E62" s="133">
        <v>30</v>
      </c>
      <c r="F62" s="241"/>
      <c r="G62" s="383">
        <f>SUM(G60)</f>
        <v>150</v>
      </c>
      <c r="H62" s="123">
        <v>1000</v>
      </c>
      <c r="I62" s="107"/>
      <c r="J62" s="107"/>
      <c r="K62" s="107"/>
      <c r="L62" s="107"/>
      <c r="M62" s="107"/>
      <c r="N62" s="177"/>
      <c r="O62" s="51"/>
      <c r="P62" s="51"/>
      <c r="Q62" s="51"/>
      <c r="R62" s="51"/>
      <c r="S62" s="51"/>
      <c r="T62" s="52">
        <v>158</v>
      </c>
      <c r="U62" s="52">
        <v>150</v>
      </c>
      <c r="V62" s="166" t="s">
        <v>204</v>
      </c>
      <c r="W62" s="52" t="e">
        <f>SUM(#REF!)</f>
        <v>#REF!</v>
      </c>
      <c r="X62" s="51"/>
      <c r="Y62" s="51"/>
      <c r="Z62" s="51"/>
      <c r="AA62" s="51"/>
    </row>
    <row r="63" spans="1:27" s="120" customFormat="1" ht="24" customHeight="1" x14ac:dyDescent="0.3">
      <c r="A63" s="301"/>
      <c r="B63" s="201"/>
      <c r="C63" s="113" t="s">
        <v>24</v>
      </c>
      <c r="D63" s="133">
        <v>28.35</v>
      </c>
      <c r="E63" s="133">
        <v>22.5</v>
      </c>
      <c r="F63" s="241"/>
      <c r="G63" s="383">
        <f>SUM(G60)</f>
        <v>150</v>
      </c>
      <c r="H63" s="123">
        <v>1000</v>
      </c>
      <c r="I63" s="107"/>
      <c r="J63" s="107"/>
      <c r="K63" s="107"/>
      <c r="L63" s="107"/>
      <c r="M63" s="107"/>
      <c r="N63" s="177"/>
      <c r="O63" s="51"/>
      <c r="P63" s="51"/>
      <c r="Q63" s="51"/>
      <c r="R63" s="51"/>
      <c r="S63" s="51"/>
      <c r="T63" s="52">
        <v>35</v>
      </c>
      <c r="U63" s="52">
        <v>35</v>
      </c>
      <c r="V63" s="166" t="s">
        <v>205</v>
      </c>
      <c r="W63" s="52">
        <f>SUM(D38)</f>
        <v>0</v>
      </c>
      <c r="X63" s="51"/>
      <c r="Y63" s="51"/>
      <c r="Z63" s="51"/>
      <c r="AA63" s="51"/>
    </row>
    <row r="64" spans="1:27" s="120" customFormat="1" ht="24" customHeight="1" x14ac:dyDescent="0.3">
      <c r="A64" s="301"/>
      <c r="B64" s="201"/>
      <c r="C64" s="113" t="s">
        <v>136</v>
      </c>
      <c r="D64" s="133">
        <v>37.5</v>
      </c>
      <c r="E64" s="133">
        <v>30</v>
      </c>
      <c r="F64" s="241"/>
      <c r="G64" s="383"/>
      <c r="H64" s="123"/>
      <c r="I64" s="107"/>
      <c r="J64" s="107"/>
      <c r="K64" s="107"/>
      <c r="L64" s="107"/>
      <c r="M64" s="107"/>
      <c r="N64" s="177"/>
      <c r="O64" s="51"/>
      <c r="P64" s="51"/>
      <c r="Q64" s="51"/>
      <c r="R64" s="51"/>
      <c r="S64" s="51"/>
      <c r="T64" s="52"/>
      <c r="U64" s="52"/>
      <c r="V64" s="166"/>
      <c r="W64" s="52"/>
      <c r="X64" s="51"/>
      <c r="Y64" s="51"/>
      <c r="Z64" s="51"/>
      <c r="AA64" s="51"/>
    </row>
    <row r="65" spans="1:27" s="120" customFormat="1" ht="24" customHeight="1" x14ac:dyDescent="0.3">
      <c r="A65" s="301"/>
      <c r="B65" s="201"/>
      <c r="C65" s="113" t="s">
        <v>25</v>
      </c>
      <c r="D65" s="133">
        <v>26.85</v>
      </c>
      <c r="E65" s="133">
        <v>22.5</v>
      </c>
      <c r="F65" s="241"/>
      <c r="G65" s="383"/>
      <c r="H65" s="123"/>
      <c r="I65" s="107"/>
      <c r="J65" s="107"/>
      <c r="K65" s="107"/>
      <c r="L65" s="107"/>
      <c r="M65" s="107"/>
      <c r="N65" s="177"/>
      <c r="O65" s="51"/>
      <c r="P65" s="51"/>
      <c r="Q65" s="51"/>
      <c r="R65" s="51"/>
      <c r="S65" s="51"/>
      <c r="T65" s="52"/>
      <c r="U65" s="52"/>
      <c r="V65" s="166"/>
      <c r="W65" s="52"/>
      <c r="X65" s="51"/>
      <c r="Y65" s="51"/>
      <c r="Z65" s="51"/>
      <c r="AA65" s="51"/>
    </row>
    <row r="66" spans="1:27" s="120" customFormat="1" ht="24" customHeight="1" x14ac:dyDescent="0.3">
      <c r="A66" s="301"/>
      <c r="B66" s="201"/>
      <c r="C66" s="113" t="s">
        <v>51</v>
      </c>
      <c r="D66" s="133">
        <v>9</v>
      </c>
      <c r="E66" s="133">
        <v>9</v>
      </c>
      <c r="F66" s="241"/>
      <c r="G66" s="383"/>
      <c r="H66" s="123"/>
      <c r="I66" s="107"/>
      <c r="J66" s="107"/>
      <c r="K66" s="107"/>
      <c r="L66" s="107"/>
      <c r="M66" s="107"/>
      <c r="N66" s="177"/>
      <c r="O66" s="51"/>
      <c r="P66" s="51"/>
      <c r="Q66" s="51"/>
      <c r="R66" s="51"/>
      <c r="S66" s="51"/>
      <c r="T66" s="52"/>
      <c r="U66" s="52"/>
      <c r="V66" s="166"/>
      <c r="W66" s="52"/>
      <c r="X66" s="51"/>
      <c r="Y66" s="51"/>
      <c r="Z66" s="51"/>
      <c r="AA66" s="51"/>
    </row>
    <row r="67" spans="1:27" ht="24.75" customHeight="1" x14ac:dyDescent="0.3">
      <c r="A67" s="301"/>
      <c r="B67" s="64" t="s">
        <v>285</v>
      </c>
      <c r="C67" s="209"/>
      <c r="D67" s="209"/>
      <c r="E67" s="209"/>
      <c r="F67" s="368">
        <v>60</v>
      </c>
      <c r="G67" s="368">
        <v>80</v>
      </c>
      <c r="H67" s="29">
        <v>80</v>
      </c>
      <c r="I67" s="151">
        <f>SUM(O67*G67)/H67</f>
        <v>13.529999999999998</v>
      </c>
      <c r="J67" s="151">
        <f>SUM(P67*G67)/H67</f>
        <v>3.35</v>
      </c>
      <c r="K67" s="151">
        <f>SUM(Q67*G67)/H67</f>
        <v>7</v>
      </c>
      <c r="L67" s="151">
        <f>SUM(R67*G67)/H67</f>
        <v>112</v>
      </c>
      <c r="M67" s="163">
        <f>SUM(S67*G67)/H67</f>
        <v>0.92000000000000015</v>
      </c>
      <c r="N67" s="200">
        <v>58</v>
      </c>
      <c r="O67" s="52">
        <v>13.53</v>
      </c>
      <c r="P67" s="52">
        <v>3.35</v>
      </c>
      <c r="Q67" s="52">
        <v>7</v>
      </c>
      <c r="R67" s="52">
        <v>112</v>
      </c>
      <c r="S67" s="52">
        <v>0.92</v>
      </c>
      <c r="V67" s="166" t="s">
        <v>209</v>
      </c>
      <c r="W67" s="52">
        <f>SUM(D73)</f>
        <v>2</v>
      </c>
    </row>
    <row r="68" spans="1:27" ht="24.75" customHeight="1" x14ac:dyDescent="0.3">
      <c r="A68" s="301"/>
      <c r="B68" s="209"/>
      <c r="C68" s="64" t="s">
        <v>104</v>
      </c>
      <c r="D68" s="66">
        <f>SUM(G68*T68)/H68</f>
        <v>76</v>
      </c>
      <c r="E68" s="66">
        <f>SUM(G68*U68)/H68</f>
        <v>70</v>
      </c>
      <c r="F68" s="253"/>
      <c r="G68" s="369">
        <f>SUM(G67)</f>
        <v>80</v>
      </c>
      <c r="H68" s="29">
        <v>80</v>
      </c>
      <c r="I68" s="209"/>
      <c r="J68" s="209"/>
      <c r="K68" s="209"/>
      <c r="L68" s="209"/>
      <c r="M68" s="209"/>
      <c r="N68" s="200"/>
      <c r="T68" s="52">
        <v>76</v>
      </c>
      <c r="U68" s="52">
        <v>70</v>
      </c>
      <c r="V68" s="166" t="s">
        <v>36</v>
      </c>
      <c r="W68" s="52">
        <f>SUM(D82)</f>
        <v>5</v>
      </c>
    </row>
    <row r="69" spans="1:27" ht="24.75" customHeight="1" x14ac:dyDescent="0.3">
      <c r="A69" s="301"/>
      <c r="B69" s="209"/>
      <c r="C69" s="64" t="s">
        <v>57</v>
      </c>
      <c r="D69" s="66">
        <f>SUM(G69*T69)/H69</f>
        <v>13</v>
      </c>
      <c r="E69" s="66">
        <f>SUM(G69*U69)/H69</f>
        <v>13</v>
      </c>
      <c r="F69" s="253"/>
      <c r="G69" s="369">
        <f>SUM(G67)</f>
        <v>80</v>
      </c>
      <c r="H69" s="29">
        <v>80</v>
      </c>
      <c r="I69" s="209"/>
      <c r="J69" s="209"/>
      <c r="K69" s="209"/>
      <c r="L69" s="209"/>
      <c r="M69" s="209"/>
      <c r="N69" s="200"/>
      <c r="T69" s="52">
        <v>13</v>
      </c>
      <c r="U69" s="52">
        <v>13</v>
      </c>
      <c r="V69" s="166" t="s">
        <v>210</v>
      </c>
    </row>
    <row r="70" spans="1:27" ht="24.75" customHeight="1" x14ac:dyDescent="0.3">
      <c r="A70" s="301"/>
      <c r="B70" s="209"/>
      <c r="C70" s="64" t="s">
        <v>33</v>
      </c>
      <c r="D70" s="66">
        <f>SUM(G70*T70)/H70</f>
        <v>16</v>
      </c>
      <c r="E70" s="66">
        <f>SUM(G70*U70)/H70</f>
        <v>16</v>
      </c>
      <c r="F70" s="253"/>
      <c r="G70" s="369">
        <f>SUM(G67)</f>
        <v>80</v>
      </c>
      <c r="H70" s="29">
        <v>80</v>
      </c>
      <c r="I70" s="209"/>
      <c r="J70" s="209"/>
      <c r="K70" s="209"/>
      <c r="L70" s="209"/>
      <c r="M70" s="209"/>
      <c r="N70" s="200"/>
      <c r="T70" s="52">
        <v>16</v>
      </c>
      <c r="U70" s="52">
        <v>16</v>
      </c>
      <c r="V70" s="166" t="s">
        <v>211</v>
      </c>
    </row>
    <row r="71" spans="1:27" ht="24.75" customHeight="1" x14ac:dyDescent="0.3">
      <c r="A71" s="301"/>
      <c r="B71" s="209"/>
      <c r="C71" s="64" t="s">
        <v>26</v>
      </c>
      <c r="D71" s="66">
        <f>SUM(G71*T71)/H71</f>
        <v>3</v>
      </c>
      <c r="E71" s="66">
        <f>SUM(G71*U71)/H71</f>
        <v>3</v>
      </c>
      <c r="F71" s="253"/>
      <c r="G71" s="369">
        <f>SUM(G67)</f>
        <v>80</v>
      </c>
      <c r="H71" s="29">
        <v>80</v>
      </c>
      <c r="I71" s="209"/>
      <c r="J71" s="209"/>
      <c r="K71" s="209"/>
      <c r="L71" s="209"/>
      <c r="M71" s="209"/>
      <c r="N71" s="200"/>
      <c r="T71" s="52">
        <v>3</v>
      </c>
      <c r="U71" s="52">
        <v>3</v>
      </c>
      <c r="V71" s="166" t="s">
        <v>212</v>
      </c>
      <c r="W71" s="52" t="e">
        <f>SUM(#REF!)</f>
        <v>#REF!</v>
      </c>
    </row>
    <row r="72" spans="1:27" ht="24.75" customHeight="1" x14ac:dyDescent="0.3">
      <c r="A72" s="301"/>
      <c r="B72" s="64" t="s">
        <v>125</v>
      </c>
      <c r="C72" s="209"/>
      <c r="D72" s="209"/>
      <c r="E72" s="209"/>
      <c r="F72" s="368">
        <v>150</v>
      </c>
      <c r="G72" s="368">
        <v>180</v>
      </c>
      <c r="H72" s="29">
        <v>180</v>
      </c>
      <c r="I72" s="151">
        <f>SUM(O72*G72)/H72</f>
        <v>3.67</v>
      </c>
      <c r="J72" s="151">
        <f>SUM(P72*G72)/H72</f>
        <v>3.1900000000000004</v>
      </c>
      <c r="K72" s="151">
        <f>SUM(Q72*G72)/H72</f>
        <v>15.82</v>
      </c>
      <c r="L72" s="151">
        <f>SUM(R72*G72)/H72</f>
        <v>107</v>
      </c>
      <c r="M72" s="163">
        <f>SUM(S72*G72)/H72</f>
        <v>1.43</v>
      </c>
      <c r="N72" s="200">
        <v>81</v>
      </c>
      <c r="O72" s="52">
        <v>3.67</v>
      </c>
      <c r="P72" s="52">
        <v>3.19</v>
      </c>
      <c r="Q72" s="52">
        <v>15.82</v>
      </c>
      <c r="R72" s="52">
        <v>107</v>
      </c>
      <c r="S72" s="52">
        <v>1.43</v>
      </c>
    </row>
    <row r="73" spans="1:27" ht="24.75" customHeight="1" x14ac:dyDescent="0.3">
      <c r="A73" s="301"/>
      <c r="B73" s="209"/>
      <c r="C73" s="64" t="s">
        <v>126</v>
      </c>
      <c r="D73" s="66">
        <f>SUM(G73*T73)/H73</f>
        <v>2</v>
      </c>
      <c r="E73" s="66">
        <f>SUM(G73*U73)/H73</f>
        <v>2</v>
      </c>
      <c r="F73" s="253"/>
      <c r="G73" s="369">
        <f>SUM(G72)</f>
        <v>180</v>
      </c>
      <c r="H73" s="29">
        <v>180</v>
      </c>
      <c r="I73" s="209"/>
      <c r="J73" s="209"/>
      <c r="K73" s="209"/>
      <c r="L73" s="209"/>
      <c r="M73" s="209"/>
      <c r="N73" s="200"/>
      <c r="T73" s="52">
        <v>2</v>
      </c>
      <c r="U73" s="52">
        <v>2</v>
      </c>
    </row>
    <row r="74" spans="1:27" ht="24.75" customHeight="1" x14ac:dyDescent="0.3">
      <c r="A74" s="301"/>
      <c r="B74" s="209"/>
      <c r="C74" s="64" t="s">
        <v>58</v>
      </c>
      <c r="D74" s="66">
        <f>SUM(G74*T74)/H74</f>
        <v>110</v>
      </c>
      <c r="E74" s="66">
        <f>SUM(G74*U74)/H74</f>
        <v>110</v>
      </c>
      <c r="F74" s="253"/>
      <c r="G74" s="369">
        <f>SUM(G72)</f>
        <v>180</v>
      </c>
      <c r="H74" s="29">
        <v>180</v>
      </c>
      <c r="I74" s="209"/>
      <c r="J74" s="209"/>
      <c r="K74" s="209"/>
      <c r="L74" s="209"/>
      <c r="M74" s="209"/>
      <c r="N74" s="200"/>
      <c r="T74" s="52">
        <v>110</v>
      </c>
      <c r="U74" s="52">
        <v>110</v>
      </c>
    </row>
    <row r="75" spans="1:27" ht="24.75" customHeight="1" x14ac:dyDescent="0.3">
      <c r="A75" s="301"/>
      <c r="B75" s="209"/>
      <c r="C75" s="64" t="s">
        <v>27</v>
      </c>
      <c r="D75" s="66">
        <f>SUM(G75*T75)/H75</f>
        <v>80</v>
      </c>
      <c r="E75" s="66">
        <f>SUM(G75*U75)/H75</f>
        <v>80</v>
      </c>
      <c r="F75" s="253"/>
      <c r="G75" s="369">
        <f>SUM(G72)</f>
        <v>180</v>
      </c>
      <c r="H75" s="29">
        <v>180</v>
      </c>
      <c r="I75" s="209"/>
      <c r="J75" s="209"/>
      <c r="K75" s="209"/>
      <c r="L75" s="209"/>
      <c r="M75" s="209"/>
      <c r="N75" s="200"/>
      <c r="T75" s="52">
        <v>80</v>
      </c>
      <c r="U75" s="52">
        <v>80</v>
      </c>
    </row>
    <row r="76" spans="1:27" ht="24.75" customHeight="1" x14ac:dyDescent="0.3">
      <c r="A76" s="301"/>
      <c r="B76" s="209"/>
      <c r="C76" s="64" t="s">
        <v>31</v>
      </c>
      <c r="D76" s="66">
        <f>SUM(G76*T76)/H76</f>
        <v>10</v>
      </c>
      <c r="E76" s="66">
        <f>SUM(G76*U76)/H76</f>
        <v>10</v>
      </c>
      <c r="F76" s="253"/>
      <c r="G76" s="369">
        <f>SUM(G72)</f>
        <v>180</v>
      </c>
      <c r="H76" s="29">
        <v>180</v>
      </c>
      <c r="I76" s="209"/>
      <c r="J76" s="209"/>
      <c r="K76" s="209"/>
      <c r="L76" s="209"/>
      <c r="M76" s="209"/>
      <c r="N76" s="200"/>
      <c r="T76" s="52">
        <v>10</v>
      </c>
      <c r="U76" s="52">
        <v>10</v>
      </c>
    </row>
    <row r="77" spans="1:27" ht="24.75" customHeight="1" x14ac:dyDescent="0.3">
      <c r="A77" s="301"/>
      <c r="B77" s="101" t="s">
        <v>127</v>
      </c>
      <c r="C77" s="101"/>
      <c r="D77" s="133">
        <f t="shared" ref="D77" si="1">SUM(G77*T77)/H77</f>
        <v>40</v>
      </c>
      <c r="E77" s="133">
        <f t="shared" ref="E77" si="2">SUM(G77*U77)/H77</f>
        <v>40</v>
      </c>
      <c r="F77" s="241">
        <v>30</v>
      </c>
      <c r="G77" s="355">
        <v>40</v>
      </c>
      <c r="H77" s="123">
        <v>40</v>
      </c>
      <c r="I77" s="140">
        <f>SUM(O77*G77)/H77</f>
        <v>2.81</v>
      </c>
      <c r="J77" s="140">
        <f>SUM(P77*G77)/H77</f>
        <v>3.8</v>
      </c>
      <c r="K77" s="140">
        <f>SUM(Q77*G77)/H77</f>
        <v>17.079999999999998</v>
      </c>
      <c r="L77" s="140">
        <f>SUM(R77*G77)/H77</f>
        <v>113.53</v>
      </c>
      <c r="M77" s="149">
        <f>SUM(S77*G77)/H77</f>
        <v>0</v>
      </c>
      <c r="N77" s="177">
        <v>93</v>
      </c>
      <c r="O77" s="172">
        <v>2.81</v>
      </c>
      <c r="P77" s="172">
        <v>3.8</v>
      </c>
      <c r="Q77" s="172">
        <v>17.079999999999998</v>
      </c>
      <c r="R77" s="172">
        <v>113.53</v>
      </c>
      <c r="S77" s="168">
        <v>0</v>
      </c>
      <c r="T77" s="52">
        <v>40</v>
      </c>
      <c r="U77" s="52">
        <v>40</v>
      </c>
      <c r="V77" s="166"/>
    </row>
    <row r="78" spans="1:27" ht="24.75" customHeight="1" x14ac:dyDescent="0.3">
      <c r="A78" s="301"/>
      <c r="B78" s="209"/>
      <c r="C78" s="64"/>
      <c r="D78" s="74"/>
      <c r="E78" s="74"/>
      <c r="F78" s="389"/>
      <c r="G78" s="390"/>
      <c r="H78" s="29"/>
      <c r="I78" s="209"/>
      <c r="J78" s="209"/>
      <c r="K78" s="209"/>
      <c r="L78" s="209"/>
      <c r="M78" s="209"/>
      <c r="N78" s="200"/>
      <c r="T78" s="52"/>
      <c r="U78" s="52"/>
      <c r="V78" s="166"/>
    </row>
    <row r="79" spans="1:27" ht="24.75" customHeight="1" x14ac:dyDescent="0.3">
      <c r="A79" s="301"/>
      <c r="B79" s="209"/>
      <c r="C79" s="67"/>
      <c r="D79" s="74"/>
      <c r="E79" s="74"/>
      <c r="F79" s="389"/>
      <c r="G79" s="390"/>
      <c r="H79" s="29"/>
      <c r="I79" s="209"/>
      <c r="J79" s="209"/>
      <c r="K79" s="209"/>
      <c r="L79" s="209"/>
      <c r="M79" s="209"/>
      <c r="N79" s="200"/>
      <c r="T79" s="52"/>
      <c r="U79" s="52"/>
      <c r="V79" s="166"/>
    </row>
    <row r="80" spans="1:27" ht="24.75" customHeight="1" x14ac:dyDescent="0.3">
      <c r="A80" s="301"/>
      <c r="B80" s="209"/>
      <c r="C80" s="67"/>
      <c r="D80" s="74"/>
      <c r="E80" s="74"/>
      <c r="F80" s="389"/>
      <c r="G80" s="390"/>
      <c r="H80" s="29"/>
      <c r="I80" s="209"/>
      <c r="J80" s="209"/>
      <c r="K80" s="209"/>
      <c r="L80" s="209"/>
      <c r="M80" s="209"/>
      <c r="N80" s="200"/>
      <c r="T80" s="52"/>
      <c r="U80" s="52"/>
      <c r="V80" s="166"/>
    </row>
    <row r="81" spans="1:26" s="225" customFormat="1" ht="24.75" customHeight="1" x14ac:dyDescent="0.3">
      <c r="A81" s="301"/>
      <c r="B81" s="346" t="s">
        <v>65</v>
      </c>
      <c r="C81" s="346"/>
      <c r="D81" s="348"/>
      <c r="E81" s="348"/>
      <c r="F81" s="385">
        <v>360</v>
      </c>
      <c r="G81" s="369">
        <v>450</v>
      </c>
      <c r="H81" s="29"/>
      <c r="I81" s="348">
        <f>SUM(I60:I80)</f>
        <v>23.074499999999997</v>
      </c>
      <c r="J81" s="348">
        <f>SUM(J60:J80)</f>
        <v>15.141500000000001</v>
      </c>
      <c r="K81" s="348">
        <f>SUM(K60:K80)</f>
        <v>60.338999999999999</v>
      </c>
      <c r="L81" s="348">
        <f>SUM(L60:L80)</f>
        <v>469.78</v>
      </c>
      <c r="M81" s="348">
        <f>SUM(M60:M80)</f>
        <v>20.5105</v>
      </c>
      <c r="N81" s="350"/>
      <c r="O81" s="86"/>
      <c r="P81" s="86"/>
      <c r="Q81" s="86"/>
      <c r="R81" s="86"/>
      <c r="S81" s="86"/>
      <c r="T81" s="52"/>
      <c r="U81" s="52"/>
      <c r="V81" s="166"/>
      <c r="W81" s="51"/>
      <c r="X81" s="51"/>
      <c r="Y81" s="51"/>
      <c r="Z81" s="51"/>
    </row>
    <row r="82" spans="1:26" ht="24.75" customHeight="1" x14ac:dyDescent="0.3">
      <c r="A82" s="229" t="s">
        <v>35</v>
      </c>
      <c r="B82" s="64" t="s">
        <v>36</v>
      </c>
      <c r="C82" s="64"/>
      <c r="D82" s="66">
        <v>5</v>
      </c>
      <c r="E82" s="66">
        <v>5</v>
      </c>
      <c r="F82" s="253">
        <v>4</v>
      </c>
      <c r="G82" s="368">
        <v>5</v>
      </c>
      <c r="H82" s="29">
        <v>4</v>
      </c>
      <c r="I82" s="74"/>
      <c r="J82" s="74"/>
      <c r="K82" s="74"/>
      <c r="L82" s="74"/>
      <c r="M82" s="74"/>
      <c r="N82" s="200"/>
      <c r="O82" s="52"/>
      <c r="P82" s="52"/>
      <c r="Q82" s="52"/>
      <c r="R82" s="52"/>
      <c r="S82" s="52"/>
      <c r="T82" s="52">
        <v>4</v>
      </c>
      <c r="U82" s="52">
        <v>4</v>
      </c>
      <c r="V82" s="166"/>
    </row>
    <row r="83" spans="1:26" ht="24.75" customHeight="1" thickBot="1" x14ac:dyDescent="0.35">
      <c r="A83" s="230"/>
      <c r="B83" s="231" t="s">
        <v>37</v>
      </c>
      <c r="C83" s="231"/>
      <c r="D83" s="232"/>
      <c r="E83" s="232"/>
      <c r="F83" s="391">
        <v>1549</v>
      </c>
      <c r="G83" s="392">
        <f>SUM(G82,G81,G59,G29,G26)</f>
        <v>1920</v>
      </c>
      <c r="H83" s="233">
        <f>SUM(H82,H81,H59,H29,H26)</f>
        <v>4</v>
      </c>
      <c r="I83" s="231">
        <f>SUM(I82,I81,I59,I29,I26)</f>
        <v>65.00139999999999</v>
      </c>
      <c r="J83" s="231">
        <f>SUM(J82,J81,J59,J29,J26)</f>
        <v>51.290500000000009</v>
      </c>
      <c r="K83" s="231">
        <f>SUM(K82,K81,K59,K29,K26)</f>
        <v>268.13620000000003</v>
      </c>
      <c r="L83" s="231">
        <f>SUM(L82,L81,L59,L29,L26)</f>
        <v>1793.5083333333332</v>
      </c>
      <c r="M83" s="231">
        <f>SUM(M82,M81,M59,M29,M26)</f>
        <v>50.776499999999999</v>
      </c>
      <c r="N83" s="64" t="s">
        <v>321</v>
      </c>
      <c r="O83" s="52"/>
      <c r="P83" s="52"/>
      <c r="Q83" s="52"/>
      <c r="R83" s="52"/>
      <c r="S83" s="52"/>
      <c r="T83" s="52"/>
      <c r="U83" s="52"/>
      <c r="V83" s="166"/>
    </row>
    <row r="84" spans="1:26" ht="24.75" customHeight="1" x14ac:dyDescent="0.3">
      <c r="A84" s="48"/>
      <c r="B84" s="49"/>
      <c r="C84" s="49"/>
      <c r="D84" s="50"/>
      <c r="E84" s="50"/>
      <c r="F84" s="381"/>
      <c r="G84" s="382"/>
      <c r="H84" s="51"/>
      <c r="I84" s="50"/>
      <c r="J84" s="50"/>
      <c r="K84" s="50"/>
      <c r="L84" s="50"/>
      <c r="M84" s="50"/>
      <c r="N84" s="49"/>
      <c r="O84" s="52"/>
      <c r="P84" s="52"/>
      <c r="Q84" s="52"/>
      <c r="R84" s="52"/>
      <c r="S84" s="52"/>
      <c r="T84" s="52"/>
      <c r="U84" s="52"/>
      <c r="V84" s="166"/>
    </row>
    <row r="85" spans="1:26" ht="24.75" customHeight="1" x14ac:dyDescent="0.3">
      <c r="A85" s="210"/>
      <c r="B85" s="210"/>
      <c r="C85" s="210"/>
      <c r="D85" s="210"/>
      <c r="E85" s="210"/>
      <c r="F85" s="393"/>
      <c r="G85" s="393"/>
      <c r="H85" s="51"/>
      <c r="I85" s="210"/>
      <c r="J85" s="210"/>
      <c r="K85" s="210"/>
      <c r="L85" s="210"/>
      <c r="M85" s="210"/>
      <c r="N85" s="210"/>
      <c r="V85" s="166"/>
    </row>
    <row r="86" spans="1:26" ht="24.75" customHeight="1" x14ac:dyDescent="0.3">
      <c r="A86" s="210"/>
      <c r="B86" s="210"/>
      <c r="C86" s="210"/>
      <c r="D86" s="210"/>
      <c r="E86" s="210"/>
      <c r="F86" s="393"/>
      <c r="G86" s="393"/>
      <c r="H86" s="51"/>
      <c r="I86" s="210"/>
      <c r="J86" s="210"/>
      <c r="K86" s="210"/>
      <c r="L86" s="210"/>
      <c r="M86" s="210"/>
      <c r="N86" s="210"/>
      <c r="V86" s="166"/>
    </row>
    <row r="87" spans="1:26" ht="24.75" customHeight="1" x14ac:dyDescent="0.3">
      <c r="A87" s="210"/>
      <c r="B87" s="210"/>
      <c r="C87" s="210"/>
      <c r="D87" s="210"/>
      <c r="E87" s="210"/>
      <c r="F87" s="393"/>
      <c r="G87" s="393"/>
      <c r="H87" s="51"/>
      <c r="I87" s="210"/>
      <c r="J87" s="210"/>
      <c r="K87" s="210"/>
      <c r="L87" s="210"/>
      <c r="M87" s="210"/>
      <c r="N87" s="210"/>
    </row>
    <row r="88" spans="1:26" ht="24.75" customHeight="1" x14ac:dyDescent="0.3">
      <c r="A88" s="210"/>
      <c r="B88" s="210"/>
      <c r="C88" s="210"/>
      <c r="D88" s="210"/>
      <c r="E88" s="210"/>
      <c r="F88" s="393"/>
      <c r="G88" s="393"/>
      <c r="H88" s="51"/>
      <c r="I88" s="210"/>
      <c r="J88" s="210"/>
      <c r="K88" s="210"/>
      <c r="L88" s="210"/>
      <c r="M88" s="210"/>
      <c r="N88" s="210"/>
    </row>
    <row r="89" spans="1:26" ht="24.75" customHeight="1" x14ac:dyDescent="0.3">
      <c r="A89" s="210"/>
      <c r="B89" s="210"/>
      <c r="C89" s="210"/>
      <c r="D89" s="210"/>
      <c r="E89" s="210"/>
      <c r="F89" s="393"/>
      <c r="G89" s="393"/>
      <c r="H89" s="51"/>
      <c r="I89" s="210"/>
      <c r="J89" s="210"/>
      <c r="K89" s="210"/>
      <c r="L89" s="210"/>
      <c r="M89" s="210"/>
      <c r="N89" s="210"/>
    </row>
    <row r="90" spans="1:26" ht="24.75" customHeight="1" x14ac:dyDescent="0.3">
      <c r="A90" s="210"/>
      <c r="B90" s="210"/>
      <c r="C90" s="210"/>
      <c r="D90" s="210"/>
      <c r="E90" s="210"/>
      <c r="F90" s="393"/>
      <c r="G90" s="393"/>
      <c r="H90" s="51"/>
      <c r="I90" s="210"/>
      <c r="J90" s="210"/>
      <c r="K90" s="210"/>
      <c r="L90" s="210"/>
      <c r="M90" s="210"/>
      <c r="N90" s="210"/>
    </row>
    <row r="91" spans="1:26" ht="24.75" customHeight="1" x14ac:dyDescent="0.3">
      <c r="A91" s="210"/>
      <c r="B91" s="210"/>
      <c r="C91" s="210"/>
      <c r="D91" s="210"/>
      <c r="E91" s="210"/>
      <c r="F91" s="393"/>
      <c r="G91" s="393"/>
      <c r="H91" s="51"/>
      <c r="I91" s="210"/>
      <c r="J91" s="210"/>
      <c r="K91" s="210"/>
      <c r="L91" s="210"/>
      <c r="M91" s="210"/>
      <c r="N91" s="210"/>
    </row>
    <row r="92" spans="1:26" ht="24.75" customHeight="1" x14ac:dyDescent="0.3">
      <c r="A92" s="210"/>
      <c r="B92" s="210"/>
      <c r="C92" s="210"/>
      <c r="D92" s="210"/>
      <c r="E92" s="210"/>
      <c r="F92" s="393"/>
      <c r="G92" s="393"/>
      <c r="H92" s="51"/>
      <c r="I92" s="210"/>
      <c r="J92" s="210"/>
      <c r="K92" s="210"/>
      <c r="L92" s="210"/>
      <c r="M92" s="210"/>
      <c r="N92" s="210"/>
    </row>
    <row r="93" spans="1:26" ht="24.75" customHeight="1" x14ac:dyDescent="0.3">
      <c r="A93" s="210"/>
      <c r="B93" s="210"/>
      <c r="C93" s="210"/>
      <c r="D93" s="210"/>
      <c r="E93" s="210"/>
      <c r="F93" s="393"/>
      <c r="G93" s="393"/>
      <c r="H93" s="51"/>
      <c r="I93" s="210"/>
      <c r="J93" s="210"/>
      <c r="K93" s="210"/>
      <c r="L93" s="210"/>
      <c r="M93" s="210"/>
      <c r="N93" s="210"/>
    </row>
    <row r="94" spans="1:26" ht="24.75" customHeight="1" x14ac:dyDescent="0.3">
      <c r="A94" s="210"/>
      <c r="B94" s="210"/>
      <c r="C94" s="210"/>
      <c r="D94" s="210"/>
      <c r="E94" s="210"/>
      <c r="F94" s="393"/>
      <c r="G94" s="393"/>
      <c r="H94" s="51"/>
      <c r="I94" s="210"/>
      <c r="J94" s="210"/>
      <c r="K94" s="210"/>
      <c r="L94" s="210"/>
      <c r="M94" s="210"/>
      <c r="N94" s="210"/>
    </row>
    <row r="95" spans="1:26" ht="24.75" customHeight="1" x14ac:dyDescent="0.3">
      <c r="A95" s="210"/>
      <c r="B95" s="210"/>
      <c r="C95" s="210"/>
      <c r="D95" s="210"/>
      <c r="E95" s="210"/>
      <c r="F95" s="393"/>
      <c r="G95" s="393"/>
      <c r="H95" s="51"/>
      <c r="I95" s="210"/>
      <c r="J95" s="210"/>
      <c r="K95" s="210"/>
      <c r="L95" s="210"/>
      <c r="M95" s="210"/>
      <c r="N95" s="210"/>
    </row>
    <row r="96" spans="1:26" ht="24.75" customHeight="1" x14ac:dyDescent="0.3">
      <c r="A96" s="210"/>
      <c r="B96" s="210"/>
      <c r="C96" s="210"/>
      <c r="D96" s="210"/>
      <c r="E96" s="210"/>
      <c r="F96" s="393"/>
      <c r="G96" s="393"/>
      <c r="H96" s="51"/>
      <c r="I96" s="210"/>
      <c r="J96" s="210"/>
      <c r="K96" s="210"/>
      <c r="L96" s="210"/>
      <c r="M96" s="210"/>
      <c r="N96" s="210"/>
    </row>
    <row r="97" spans="1:14" ht="24.75" customHeight="1" x14ac:dyDescent="0.3">
      <c r="A97" s="210"/>
      <c r="B97" s="210"/>
      <c r="C97" s="210"/>
      <c r="D97" s="210"/>
      <c r="E97" s="210"/>
      <c r="F97" s="393"/>
      <c r="G97" s="393"/>
      <c r="H97" s="51"/>
      <c r="I97" s="210"/>
      <c r="J97" s="210"/>
      <c r="K97" s="210"/>
      <c r="L97" s="210"/>
      <c r="M97" s="210"/>
      <c r="N97" s="210"/>
    </row>
    <row r="98" spans="1:14" ht="24.75" customHeight="1" x14ac:dyDescent="0.3">
      <c r="A98" s="210"/>
      <c r="B98" s="210"/>
      <c r="C98" s="210"/>
      <c r="D98" s="210"/>
      <c r="E98" s="210"/>
      <c r="F98" s="393"/>
      <c r="G98" s="393"/>
      <c r="H98" s="51"/>
      <c r="I98" s="210"/>
      <c r="J98" s="210"/>
      <c r="K98" s="210"/>
      <c r="L98" s="210"/>
      <c r="M98" s="210"/>
      <c r="N98" s="210"/>
    </row>
    <row r="99" spans="1:14" ht="24.75" customHeight="1" x14ac:dyDescent="0.3">
      <c r="A99" s="210"/>
      <c r="B99" s="210"/>
      <c r="C99" s="210"/>
      <c r="D99" s="210"/>
      <c r="E99" s="210"/>
      <c r="F99" s="393"/>
      <c r="G99" s="393"/>
      <c r="H99" s="51"/>
      <c r="I99" s="210"/>
      <c r="J99" s="210"/>
      <c r="K99" s="210"/>
      <c r="L99" s="210"/>
      <c r="M99" s="210"/>
      <c r="N99" s="210"/>
    </row>
    <row r="100" spans="1:14" ht="24.75" customHeight="1" x14ac:dyDescent="0.3">
      <c r="A100" s="210"/>
      <c r="B100" s="210"/>
      <c r="C100" s="210"/>
      <c r="D100" s="210"/>
      <c r="E100" s="210"/>
      <c r="F100" s="393"/>
      <c r="G100" s="393"/>
      <c r="H100" s="51"/>
      <c r="I100" s="210"/>
      <c r="J100" s="210"/>
      <c r="K100" s="210"/>
      <c r="L100" s="210"/>
      <c r="M100" s="210"/>
      <c r="N100" s="210"/>
    </row>
    <row r="101" spans="1:14" ht="24.75" customHeight="1" x14ac:dyDescent="0.3">
      <c r="A101" s="210"/>
      <c r="B101" s="210"/>
      <c r="C101" s="210"/>
      <c r="D101" s="210"/>
      <c r="E101" s="210"/>
      <c r="F101" s="393"/>
      <c r="G101" s="393"/>
      <c r="H101" s="51"/>
      <c r="I101" s="210"/>
      <c r="J101" s="210"/>
      <c r="K101" s="210"/>
      <c r="L101" s="210"/>
      <c r="M101" s="210"/>
      <c r="N101" s="210"/>
    </row>
    <row r="102" spans="1:14" ht="24.75" customHeight="1" x14ac:dyDescent="0.3">
      <c r="A102" s="210"/>
      <c r="B102" s="210"/>
      <c r="C102" s="210"/>
      <c r="D102" s="210"/>
      <c r="E102" s="210"/>
      <c r="F102" s="393"/>
      <c r="G102" s="393"/>
      <c r="H102" s="51"/>
      <c r="I102" s="210"/>
      <c r="J102" s="210"/>
      <c r="K102" s="210"/>
      <c r="L102" s="210"/>
      <c r="M102" s="210"/>
      <c r="N102" s="210"/>
    </row>
    <row r="103" spans="1:14" ht="24.75" customHeight="1" x14ac:dyDescent="0.3">
      <c r="A103" s="210"/>
      <c r="B103" s="210"/>
      <c r="C103" s="210"/>
      <c r="D103" s="210"/>
      <c r="E103" s="210"/>
      <c r="F103" s="393"/>
      <c r="G103" s="393"/>
      <c r="H103" s="51"/>
      <c r="I103" s="210"/>
      <c r="J103" s="210"/>
      <c r="K103" s="210"/>
      <c r="L103" s="210"/>
      <c r="M103" s="210"/>
      <c r="N103" s="210"/>
    </row>
    <row r="104" spans="1:14" ht="24.75" customHeight="1" x14ac:dyDescent="0.3">
      <c r="A104" s="210"/>
      <c r="B104" s="210"/>
      <c r="C104" s="210"/>
      <c r="D104" s="210"/>
      <c r="E104" s="210"/>
      <c r="F104" s="393"/>
      <c r="G104" s="393"/>
      <c r="H104" s="51"/>
      <c r="I104" s="210"/>
      <c r="J104" s="210"/>
      <c r="K104" s="210"/>
      <c r="L104" s="210"/>
      <c r="M104" s="210"/>
      <c r="N104" s="210"/>
    </row>
    <row r="105" spans="1:14" ht="24.75" customHeight="1" x14ac:dyDescent="0.3">
      <c r="A105" s="210"/>
      <c r="B105" s="210"/>
      <c r="C105" s="210"/>
      <c r="D105" s="210"/>
      <c r="E105" s="210"/>
      <c r="F105" s="393"/>
      <c r="G105" s="393"/>
      <c r="H105" s="51"/>
      <c r="I105" s="210"/>
      <c r="J105" s="210"/>
      <c r="K105" s="210"/>
      <c r="L105" s="210"/>
      <c r="M105" s="210"/>
      <c r="N105" s="210"/>
    </row>
    <row r="106" spans="1:14" ht="24.75" customHeight="1" x14ac:dyDescent="0.3">
      <c r="A106" s="210"/>
      <c r="B106" s="210"/>
      <c r="C106" s="210"/>
      <c r="D106" s="210"/>
      <c r="E106" s="210"/>
      <c r="F106" s="393"/>
      <c r="G106" s="393"/>
      <c r="H106" s="51"/>
      <c r="I106" s="210"/>
      <c r="J106" s="210"/>
      <c r="K106" s="210"/>
      <c r="L106" s="210"/>
      <c r="M106" s="210"/>
      <c r="N106" s="210"/>
    </row>
    <row r="107" spans="1:14" ht="24.75" customHeight="1" x14ac:dyDescent="0.3">
      <c r="A107" s="210"/>
      <c r="B107" s="210"/>
      <c r="C107" s="210"/>
      <c r="D107" s="210"/>
      <c r="E107" s="210"/>
      <c r="F107" s="393"/>
      <c r="G107" s="393"/>
      <c r="H107" s="51"/>
      <c r="I107" s="210"/>
      <c r="J107" s="210"/>
      <c r="K107" s="210"/>
      <c r="L107" s="210"/>
      <c r="M107" s="210"/>
      <c r="N107" s="210"/>
    </row>
    <row r="108" spans="1:14" ht="24.75" customHeight="1" x14ac:dyDescent="0.3">
      <c r="A108" s="210"/>
      <c r="B108" s="210"/>
      <c r="C108" s="210"/>
      <c r="D108" s="210"/>
      <c r="E108" s="210"/>
      <c r="F108" s="393"/>
      <c r="G108" s="393"/>
      <c r="H108" s="51"/>
      <c r="I108" s="210"/>
      <c r="J108" s="210"/>
      <c r="K108" s="210"/>
      <c r="L108" s="210"/>
      <c r="M108" s="210"/>
      <c r="N108" s="210"/>
    </row>
    <row r="109" spans="1:14" ht="24.75" customHeight="1" x14ac:dyDescent="0.3">
      <c r="A109" s="210"/>
      <c r="B109" s="210"/>
      <c r="C109" s="210"/>
      <c r="D109" s="210"/>
      <c r="E109" s="210"/>
      <c r="F109" s="393"/>
      <c r="G109" s="393"/>
      <c r="H109" s="51"/>
      <c r="I109" s="210"/>
      <c r="J109" s="210"/>
      <c r="K109" s="210"/>
      <c r="L109" s="210"/>
      <c r="M109" s="210"/>
      <c r="N109" s="210"/>
    </row>
    <row r="110" spans="1:14" ht="24.75" customHeight="1" x14ac:dyDescent="0.3">
      <c r="A110" s="210"/>
      <c r="B110" s="210"/>
      <c r="C110" s="210"/>
      <c r="D110" s="210"/>
      <c r="E110" s="210"/>
      <c r="F110" s="393"/>
      <c r="G110" s="393"/>
      <c r="H110" s="51"/>
      <c r="I110" s="210"/>
      <c r="J110" s="210"/>
      <c r="K110" s="210"/>
      <c r="L110" s="210"/>
      <c r="M110" s="210"/>
      <c r="N110" s="210"/>
    </row>
    <row r="111" spans="1:14" ht="24.75" customHeight="1" x14ac:dyDescent="0.3">
      <c r="A111" s="210"/>
      <c r="B111" s="210"/>
      <c r="C111" s="210"/>
      <c r="D111" s="210"/>
      <c r="E111" s="210"/>
      <c r="F111" s="393"/>
      <c r="G111" s="393"/>
      <c r="H111" s="51"/>
      <c r="I111" s="210"/>
      <c r="J111" s="210"/>
      <c r="K111" s="210"/>
      <c r="L111" s="210"/>
      <c r="M111" s="210"/>
      <c r="N111" s="210"/>
    </row>
    <row r="112" spans="1:14" ht="24.75" customHeight="1" x14ac:dyDescent="0.3">
      <c r="A112" s="210"/>
      <c r="B112" s="210"/>
      <c r="C112" s="210"/>
      <c r="D112" s="210"/>
      <c r="E112" s="210"/>
      <c r="F112" s="393"/>
      <c r="G112" s="393"/>
      <c r="H112" s="51"/>
      <c r="I112" s="210"/>
      <c r="J112" s="210"/>
      <c r="K112" s="210"/>
      <c r="L112" s="210"/>
      <c r="M112" s="210"/>
      <c r="N112" s="210"/>
    </row>
    <row r="113" spans="1:14" ht="24.75" customHeight="1" x14ac:dyDescent="0.3">
      <c r="A113" s="210"/>
      <c r="B113" s="210"/>
      <c r="C113" s="210"/>
      <c r="D113" s="210"/>
      <c r="E113" s="210"/>
      <c r="F113" s="393"/>
      <c r="G113" s="393"/>
      <c r="H113" s="51"/>
      <c r="I113" s="210"/>
      <c r="J113" s="210"/>
      <c r="K113" s="210"/>
      <c r="L113" s="210"/>
      <c r="M113" s="210"/>
      <c r="N113" s="210"/>
    </row>
    <row r="114" spans="1:14" ht="24.75" customHeight="1" x14ac:dyDescent="0.3">
      <c r="A114" s="210"/>
      <c r="B114" s="210"/>
      <c r="C114" s="210"/>
      <c r="D114" s="210"/>
      <c r="E114" s="210"/>
      <c r="F114" s="393"/>
      <c r="G114" s="393"/>
      <c r="H114" s="51"/>
      <c r="I114" s="210"/>
      <c r="J114" s="210"/>
      <c r="K114" s="210"/>
      <c r="L114" s="210"/>
      <c r="M114" s="210"/>
      <c r="N114" s="210"/>
    </row>
    <row r="115" spans="1:14" ht="24.75" customHeight="1" x14ac:dyDescent="0.3">
      <c r="A115" s="210"/>
      <c r="B115" s="210"/>
      <c r="C115" s="210"/>
      <c r="D115" s="210"/>
      <c r="E115" s="210"/>
      <c r="F115" s="393"/>
      <c r="G115" s="393"/>
      <c r="H115" s="51"/>
      <c r="I115" s="210"/>
      <c r="J115" s="210"/>
      <c r="K115" s="210"/>
      <c r="L115" s="210"/>
      <c r="M115" s="210"/>
      <c r="N115" s="210"/>
    </row>
    <row r="116" spans="1:14" ht="24.75" customHeight="1" x14ac:dyDescent="0.3">
      <c r="A116" s="210"/>
      <c r="B116" s="210"/>
      <c r="C116" s="210"/>
      <c r="D116" s="210"/>
      <c r="E116" s="210"/>
      <c r="F116" s="393"/>
      <c r="G116" s="393"/>
      <c r="H116" s="51"/>
      <c r="I116" s="210"/>
      <c r="J116" s="210"/>
      <c r="K116" s="210"/>
      <c r="L116" s="210"/>
      <c r="M116" s="210"/>
      <c r="N116" s="210"/>
    </row>
    <row r="117" spans="1:14" ht="24.75" customHeight="1" x14ac:dyDescent="0.3">
      <c r="A117" s="210"/>
      <c r="B117" s="210"/>
      <c r="C117" s="210"/>
      <c r="D117" s="210"/>
      <c r="E117" s="210"/>
      <c r="F117" s="393"/>
      <c r="G117" s="393"/>
      <c r="H117" s="51"/>
      <c r="I117" s="210"/>
      <c r="J117" s="210"/>
      <c r="K117" s="210"/>
      <c r="L117" s="210"/>
      <c r="M117" s="210"/>
      <c r="N117" s="210"/>
    </row>
    <row r="118" spans="1:14" ht="24.75" customHeight="1" x14ac:dyDescent="0.3">
      <c r="A118" s="210"/>
      <c r="B118" s="210"/>
      <c r="C118" s="210"/>
      <c r="D118" s="210"/>
      <c r="E118" s="210"/>
      <c r="F118" s="393"/>
      <c r="G118" s="393"/>
      <c r="H118" s="51"/>
      <c r="I118" s="210"/>
      <c r="J118" s="210"/>
      <c r="K118" s="210"/>
      <c r="L118" s="210"/>
      <c r="M118" s="210"/>
      <c r="N118" s="210"/>
    </row>
    <row r="119" spans="1:14" ht="24.75" customHeight="1" x14ac:dyDescent="0.3">
      <c r="A119" s="210"/>
      <c r="B119" s="210"/>
      <c r="C119" s="210"/>
      <c r="D119" s="210"/>
      <c r="E119" s="210"/>
      <c r="F119" s="393"/>
      <c r="G119" s="393"/>
      <c r="H119" s="51"/>
      <c r="I119" s="210"/>
      <c r="J119" s="210"/>
      <c r="K119" s="210"/>
      <c r="L119" s="210"/>
      <c r="M119" s="210"/>
      <c r="N119" s="210"/>
    </row>
    <row r="120" spans="1:14" ht="24.75" customHeight="1" x14ac:dyDescent="0.3">
      <c r="A120" s="210"/>
      <c r="B120" s="210"/>
      <c r="C120" s="210"/>
      <c r="D120" s="210"/>
      <c r="E120" s="210"/>
      <c r="F120" s="393"/>
      <c r="G120" s="393"/>
      <c r="H120" s="51"/>
      <c r="I120" s="210"/>
      <c r="J120" s="210"/>
      <c r="K120" s="210"/>
      <c r="L120" s="210"/>
      <c r="M120" s="210"/>
      <c r="N120" s="210"/>
    </row>
    <row r="121" spans="1:14" ht="24.75" customHeight="1" x14ac:dyDescent="0.3">
      <c r="A121" s="210"/>
      <c r="B121" s="210"/>
      <c r="C121" s="210"/>
      <c r="D121" s="210"/>
      <c r="E121" s="210"/>
      <c r="F121" s="393"/>
      <c r="G121" s="393"/>
      <c r="H121" s="51"/>
      <c r="I121" s="210"/>
      <c r="J121" s="210"/>
      <c r="K121" s="210"/>
      <c r="L121" s="210"/>
      <c r="M121" s="210"/>
      <c r="N121" s="210"/>
    </row>
    <row r="122" spans="1:14" ht="24.75" customHeight="1" x14ac:dyDescent="0.3">
      <c r="A122" s="210"/>
      <c r="B122" s="210"/>
      <c r="C122" s="210"/>
      <c r="D122" s="210"/>
      <c r="E122" s="210"/>
      <c r="F122" s="393"/>
      <c r="G122" s="393"/>
      <c r="H122" s="51"/>
      <c r="I122" s="210"/>
      <c r="J122" s="210"/>
      <c r="K122" s="210"/>
      <c r="L122" s="210"/>
      <c r="M122" s="210"/>
      <c r="N122" s="210"/>
    </row>
    <row r="123" spans="1:14" ht="24.75" customHeight="1" x14ac:dyDescent="0.3">
      <c r="A123" s="210"/>
      <c r="B123" s="210"/>
      <c r="C123" s="210"/>
      <c r="D123" s="210"/>
      <c r="E123" s="210"/>
      <c r="F123" s="393"/>
      <c r="G123" s="393"/>
      <c r="H123" s="51"/>
      <c r="I123" s="210"/>
      <c r="J123" s="210"/>
      <c r="K123" s="210"/>
      <c r="L123" s="210"/>
      <c r="M123" s="210"/>
      <c r="N123" s="210"/>
    </row>
    <row r="124" spans="1:14" ht="24.75" customHeight="1" x14ac:dyDescent="0.3">
      <c r="A124" s="210"/>
      <c r="B124" s="210"/>
      <c r="C124" s="210"/>
      <c r="D124" s="210"/>
      <c r="E124" s="210"/>
      <c r="F124" s="393"/>
      <c r="G124" s="393"/>
      <c r="H124" s="51"/>
      <c r="I124" s="210"/>
      <c r="J124" s="210"/>
      <c r="K124" s="210"/>
      <c r="L124" s="210"/>
      <c r="M124" s="210"/>
      <c r="N124" s="210"/>
    </row>
    <row r="125" spans="1:14" ht="24.75" customHeight="1" x14ac:dyDescent="0.3">
      <c r="A125" s="210"/>
      <c r="B125" s="210"/>
      <c r="C125" s="210"/>
      <c r="D125" s="210"/>
      <c r="E125" s="210"/>
      <c r="F125" s="393"/>
      <c r="G125" s="393"/>
      <c r="H125" s="51"/>
      <c r="I125" s="210"/>
      <c r="J125" s="210"/>
      <c r="K125" s="210"/>
      <c r="L125" s="210"/>
      <c r="M125" s="210"/>
      <c r="N125" s="210"/>
    </row>
    <row r="126" spans="1:14" ht="24.75" customHeight="1" x14ac:dyDescent="0.3">
      <c r="A126" s="210"/>
      <c r="B126" s="210"/>
      <c r="C126" s="210"/>
      <c r="D126" s="210"/>
      <c r="E126" s="210"/>
      <c r="F126" s="393"/>
      <c r="G126" s="393"/>
      <c r="H126" s="51"/>
      <c r="I126" s="210"/>
      <c r="J126" s="210"/>
      <c r="K126" s="210"/>
      <c r="L126" s="210"/>
      <c r="M126" s="210"/>
      <c r="N126" s="210"/>
    </row>
    <row r="127" spans="1:14" ht="24.75" customHeight="1" x14ac:dyDescent="0.3">
      <c r="A127" s="210"/>
      <c r="B127" s="210"/>
      <c r="C127" s="210"/>
      <c r="D127" s="210"/>
      <c r="E127" s="210"/>
      <c r="F127" s="393"/>
      <c r="G127" s="393"/>
      <c r="H127" s="51"/>
      <c r="I127" s="210"/>
      <c r="J127" s="210"/>
      <c r="K127" s="210"/>
      <c r="L127" s="210"/>
      <c r="M127" s="210"/>
      <c r="N127" s="210"/>
    </row>
    <row r="128" spans="1:14" ht="24.75" customHeight="1" x14ac:dyDescent="0.3">
      <c r="A128" s="210"/>
      <c r="B128" s="210"/>
      <c r="C128" s="210"/>
      <c r="D128" s="210"/>
      <c r="E128" s="210"/>
      <c r="F128" s="393"/>
      <c r="G128" s="393"/>
      <c r="H128" s="51"/>
      <c r="I128" s="210"/>
      <c r="J128" s="210"/>
      <c r="K128" s="210"/>
      <c r="L128" s="210"/>
      <c r="M128" s="210"/>
      <c r="N128" s="210"/>
    </row>
    <row r="129" spans="1:14" ht="24.75" customHeight="1" x14ac:dyDescent="0.3">
      <c r="A129" s="210"/>
      <c r="B129" s="210"/>
      <c r="C129" s="210"/>
      <c r="D129" s="210"/>
      <c r="E129" s="210"/>
      <c r="F129" s="393"/>
      <c r="G129" s="393"/>
      <c r="H129" s="51"/>
      <c r="I129" s="210"/>
      <c r="J129" s="210"/>
      <c r="K129" s="210"/>
      <c r="L129" s="210"/>
      <c r="M129" s="210"/>
      <c r="N129" s="210"/>
    </row>
    <row r="130" spans="1:14" ht="24.75" customHeight="1" x14ac:dyDescent="0.3">
      <c r="A130" s="210"/>
      <c r="B130" s="210"/>
      <c r="C130" s="210"/>
      <c r="D130" s="210"/>
      <c r="E130" s="210"/>
      <c r="F130" s="393"/>
      <c r="G130" s="393"/>
      <c r="H130" s="51"/>
      <c r="I130" s="210"/>
      <c r="J130" s="210"/>
      <c r="K130" s="210"/>
      <c r="L130" s="210"/>
      <c r="M130" s="210"/>
      <c r="N130" s="210"/>
    </row>
    <row r="131" spans="1:14" ht="24.75" customHeight="1" x14ac:dyDescent="0.3">
      <c r="A131" s="210"/>
      <c r="B131" s="210"/>
      <c r="C131" s="210"/>
      <c r="D131" s="210"/>
      <c r="E131" s="210"/>
      <c r="F131" s="393"/>
      <c r="G131" s="393"/>
      <c r="H131" s="51"/>
      <c r="I131" s="210"/>
      <c r="J131" s="210"/>
      <c r="K131" s="210"/>
      <c r="L131" s="210"/>
      <c r="M131" s="210"/>
      <c r="N131" s="210"/>
    </row>
    <row r="132" spans="1:14" ht="24.75" customHeight="1" x14ac:dyDescent="0.3">
      <c r="A132" s="210"/>
      <c r="B132" s="210"/>
      <c r="C132" s="210"/>
      <c r="D132" s="210"/>
      <c r="E132" s="210"/>
      <c r="F132" s="393"/>
      <c r="G132" s="393"/>
      <c r="H132" s="51"/>
      <c r="I132" s="210"/>
      <c r="J132" s="210"/>
      <c r="K132" s="210"/>
      <c r="L132" s="210"/>
      <c r="M132" s="210"/>
      <c r="N132" s="210"/>
    </row>
    <row r="133" spans="1:14" ht="24.75" customHeight="1" x14ac:dyDescent="0.3">
      <c r="A133" s="210"/>
      <c r="B133" s="210"/>
      <c r="C133" s="210"/>
      <c r="D133" s="210"/>
      <c r="E133" s="210"/>
      <c r="F133" s="393"/>
      <c r="G133" s="393"/>
      <c r="H133" s="51"/>
      <c r="I133" s="210"/>
      <c r="J133" s="210"/>
      <c r="K133" s="210"/>
      <c r="L133" s="210"/>
      <c r="M133" s="210"/>
      <c r="N133" s="210"/>
    </row>
    <row r="134" spans="1:14" ht="24.75" customHeight="1" x14ac:dyDescent="0.3">
      <c r="A134" s="210"/>
      <c r="B134" s="210"/>
      <c r="C134" s="210"/>
      <c r="D134" s="210"/>
      <c r="E134" s="210"/>
      <c r="F134" s="393"/>
      <c r="G134" s="393"/>
      <c r="H134" s="51"/>
      <c r="I134" s="210"/>
      <c r="J134" s="210"/>
      <c r="K134" s="210"/>
      <c r="L134" s="210"/>
      <c r="M134" s="210"/>
      <c r="N134" s="210"/>
    </row>
    <row r="135" spans="1:14" ht="24.75" customHeight="1" x14ac:dyDescent="0.3">
      <c r="A135" s="210"/>
      <c r="B135" s="210"/>
      <c r="C135" s="210"/>
      <c r="D135" s="210"/>
      <c r="E135" s="210"/>
      <c r="F135" s="393"/>
      <c r="G135" s="393"/>
      <c r="H135" s="51"/>
      <c r="I135" s="210"/>
      <c r="J135" s="210"/>
      <c r="K135" s="210"/>
      <c r="L135" s="210"/>
      <c r="M135" s="210"/>
      <c r="N135" s="210"/>
    </row>
    <row r="136" spans="1:14" ht="24.75" customHeight="1" x14ac:dyDescent="0.3">
      <c r="A136" s="210"/>
      <c r="B136" s="210"/>
      <c r="C136" s="210"/>
      <c r="D136" s="210"/>
      <c r="E136" s="210"/>
      <c r="F136" s="393"/>
      <c r="G136" s="393"/>
      <c r="H136" s="51"/>
      <c r="I136" s="210"/>
      <c r="J136" s="210"/>
      <c r="K136" s="210"/>
      <c r="L136" s="210"/>
      <c r="M136" s="210"/>
      <c r="N136" s="210"/>
    </row>
    <row r="137" spans="1:14" ht="24.75" customHeight="1" x14ac:dyDescent="0.3">
      <c r="A137" s="210"/>
      <c r="B137" s="210"/>
      <c r="C137" s="210"/>
      <c r="D137" s="210"/>
      <c r="E137" s="210"/>
      <c r="F137" s="393"/>
      <c r="G137" s="393"/>
      <c r="H137" s="51"/>
      <c r="I137" s="210"/>
      <c r="J137" s="210"/>
      <c r="K137" s="210"/>
      <c r="L137" s="210"/>
      <c r="M137" s="210"/>
      <c r="N137" s="210"/>
    </row>
    <row r="138" spans="1:14" ht="24.75" customHeight="1" x14ac:dyDescent="0.3">
      <c r="A138" s="210"/>
      <c r="B138" s="210"/>
      <c r="C138" s="210"/>
      <c r="D138" s="210"/>
      <c r="E138" s="210"/>
      <c r="F138" s="393"/>
      <c r="G138" s="393"/>
      <c r="H138" s="51"/>
      <c r="I138" s="210"/>
      <c r="J138" s="210"/>
      <c r="K138" s="210"/>
      <c r="L138" s="210"/>
      <c r="M138" s="210"/>
      <c r="N138" s="210"/>
    </row>
    <row r="139" spans="1:14" ht="24.75" customHeight="1" x14ac:dyDescent="0.3">
      <c r="A139" s="210"/>
      <c r="B139" s="210"/>
      <c r="C139" s="210"/>
      <c r="D139" s="210"/>
      <c r="E139" s="210"/>
      <c r="F139" s="393"/>
      <c r="G139" s="393"/>
      <c r="H139" s="51"/>
      <c r="I139" s="210"/>
      <c r="J139" s="210"/>
      <c r="K139" s="210"/>
      <c r="L139" s="210"/>
      <c r="M139" s="210"/>
      <c r="N139" s="210"/>
    </row>
    <row r="140" spans="1:14" ht="24.75" customHeight="1" x14ac:dyDescent="0.3">
      <c r="A140" s="210"/>
      <c r="B140" s="210"/>
      <c r="C140" s="210"/>
      <c r="D140" s="210"/>
      <c r="E140" s="210"/>
      <c r="F140" s="393"/>
      <c r="G140" s="393"/>
      <c r="H140" s="51"/>
      <c r="I140" s="210"/>
      <c r="J140" s="210"/>
      <c r="K140" s="210"/>
      <c r="L140" s="210"/>
      <c r="M140" s="210"/>
      <c r="N140" s="210"/>
    </row>
    <row r="141" spans="1:14" ht="24.75" customHeight="1" x14ac:dyDescent="0.3">
      <c r="A141" s="210"/>
      <c r="B141" s="210"/>
      <c r="C141" s="210"/>
      <c r="D141" s="210"/>
      <c r="E141" s="210"/>
      <c r="F141" s="393"/>
      <c r="G141" s="393"/>
      <c r="H141" s="51"/>
      <c r="I141" s="210"/>
      <c r="J141" s="210"/>
      <c r="K141" s="210"/>
      <c r="L141" s="210"/>
      <c r="M141" s="210"/>
      <c r="N141" s="210"/>
    </row>
    <row r="142" spans="1:14" ht="24.75" customHeight="1" x14ac:dyDescent="0.3">
      <c r="A142" s="210"/>
      <c r="B142" s="210"/>
      <c r="C142" s="210"/>
      <c r="D142" s="210"/>
      <c r="E142" s="210"/>
      <c r="F142" s="393"/>
      <c r="G142" s="393"/>
      <c r="H142" s="51"/>
      <c r="I142" s="210"/>
      <c r="J142" s="210"/>
      <c r="K142" s="210"/>
      <c r="L142" s="210"/>
      <c r="M142" s="210"/>
      <c r="N142" s="210"/>
    </row>
    <row r="143" spans="1:14" ht="24.75" customHeight="1" x14ac:dyDescent="0.3">
      <c r="A143" s="210"/>
      <c r="B143" s="210"/>
      <c r="C143" s="210"/>
      <c r="D143" s="210"/>
      <c r="E143" s="210"/>
      <c r="F143" s="393"/>
      <c r="G143" s="393"/>
      <c r="H143" s="51"/>
      <c r="I143" s="210"/>
      <c r="J143" s="210"/>
      <c r="K143" s="210"/>
      <c r="L143" s="210"/>
      <c r="M143" s="210"/>
      <c r="N143" s="210"/>
    </row>
    <row r="144" spans="1:14" ht="24.75" customHeight="1" x14ac:dyDescent="0.3">
      <c r="A144" s="210"/>
      <c r="B144" s="210"/>
      <c r="C144" s="210"/>
      <c r="D144" s="210"/>
      <c r="E144" s="210"/>
      <c r="F144" s="393"/>
      <c r="G144" s="393"/>
      <c r="H144" s="51"/>
      <c r="I144" s="210"/>
      <c r="J144" s="210"/>
      <c r="K144" s="210"/>
      <c r="L144" s="210"/>
      <c r="M144" s="210"/>
      <c r="N144" s="210"/>
    </row>
    <row r="145" spans="1:14" ht="24.75" customHeight="1" x14ac:dyDescent="0.3">
      <c r="A145" s="210"/>
      <c r="B145" s="210"/>
      <c r="C145" s="210"/>
      <c r="D145" s="210"/>
      <c r="E145" s="210"/>
      <c r="F145" s="393"/>
      <c r="G145" s="393"/>
      <c r="H145" s="51"/>
      <c r="I145" s="210"/>
      <c r="J145" s="210"/>
      <c r="K145" s="210"/>
      <c r="L145" s="210"/>
      <c r="M145" s="210"/>
      <c r="N145" s="210"/>
    </row>
    <row r="146" spans="1:14" ht="24.75" customHeight="1" x14ac:dyDescent="0.3">
      <c r="A146" s="210"/>
      <c r="B146" s="210"/>
      <c r="C146" s="210"/>
      <c r="D146" s="210"/>
      <c r="E146" s="210"/>
      <c r="F146" s="393"/>
      <c r="G146" s="393"/>
      <c r="H146" s="51"/>
      <c r="I146" s="210"/>
      <c r="J146" s="210"/>
      <c r="K146" s="210"/>
      <c r="L146" s="210"/>
      <c r="M146" s="210"/>
      <c r="N146" s="210"/>
    </row>
    <row r="147" spans="1:14" ht="24.75" customHeight="1" x14ac:dyDescent="0.3">
      <c r="A147" s="210"/>
      <c r="B147" s="210"/>
      <c r="C147" s="210"/>
      <c r="D147" s="210"/>
      <c r="E147" s="210"/>
      <c r="F147" s="393"/>
      <c r="G147" s="393"/>
      <c r="H147" s="51"/>
      <c r="I147" s="210"/>
      <c r="J147" s="210"/>
      <c r="K147" s="210"/>
      <c r="L147" s="210"/>
      <c r="M147" s="210"/>
      <c r="N147" s="210"/>
    </row>
    <row r="148" spans="1:14" ht="24.75" customHeight="1" x14ac:dyDescent="0.3">
      <c r="A148" s="210"/>
      <c r="B148" s="210"/>
      <c r="C148" s="210"/>
      <c r="D148" s="210"/>
      <c r="E148" s="210"/>
      <c r="F148" s="393"/>
      <c r="G148" s="393"/>
      <c r="H148" s="51"/>
      <c r="I148" s="210"/>
      <c r="J148" s="210"/>
      <c r="K148" s="210"/>
      <c r="L148" s="210"/>
      <c r="M148" s="210"/>
      <c r="N148" s="210"/>
    </row>
    <row r="149" spans="1:14" ht="24.75" customHeight="1" x14ac:dyDescent="0.3">
      <c r="A149" s="210"/>
      <c r="B149" s="210"/>
      <c r="C149" s="210"/>
      <c r="D149" s="210"/>
      <c r="E149" s="210"/>
      <c r="F149" s="393"/>
      <c r="G149" s="393"/>
      <c r="H149" s="51"/>
      <c r="I149" s="210"/>
      <c r="J149" s="210"/>
      <c r="K149" s="210"/>
      <c r="L149" s="210"/>
      <c r="M149" s="210"/>
      <c r="N149" s="210"/>
    </row>
    <row r="150" spans="1:14" ht="24.75" customHeight="1" x14ac:dyDescent="0.3">
      <c r="A150" s="210"/>
      <c r="B150" s="210"/>
      <c r="C150" s="210"/>
      <c r="D150" s="210"/>
      <c r="E150" s="210"/>
      <c r="F150" s="393"/>
      <c r="G150" s="393"/>
      <c r="H150" s="51"/>
      <c r="I150" s="210"/>
      <c r="J150" s="210"/>
      <c r="K150" s="210"/>
      <c r="L150" s="210"/>
      <c r="M150" s="210"/>
      <c r="N150" s="210"/>
    </row>
    <row r="151" spans="1:14" ht="24.75" customHeight="1" x14ac:dyDescent="0.3">
      <c r="A151" s="210"/>
      <c r="B151" s="210"/>
      <c r="C151" s="210"/>
      <c r="D151" s="210"/>
      <c r="E151" s="210"/>
      <c r="F151" s="393"/>
      <c r="G151" s="393"/>
      <c r="H151" s="51"/>
      <c r="I151" s="210"/>
      <c r="J151" s="210"/>
      <c r="K151" s="210"/>
      <c r="L151" s="210"/>
      <c r="M151" s="210"/>
      <c r="N151" s="210"/>
    </row>
  </sheetData>
  <mergeCells count="11">
    <mergeCell ref="A5:M5"/>
    <mergeCell ref="A6:A7"/>
    <mergeCell ref="B6:B7"/>
    <mergeCell ref="G6:G7"/>
    <mergeCell ref="H6:H7"/>
    <mergeCell ref="I6:K6"/>
    <mergeCell ref="O6:Q6"/>
    <mergeCell ref="A8:A26"/>
    <mergeCell ref="A27:A29"/>
    <mergeCell ref="A30:A59"/>
    <mergeCell ref="A60:A81"/>
  </mergeCells>
  <pageMargins left="0.7" right="0.7" top="0.75" bottom="0.75" header="0.3" footer="0.3"/>
  <pageSetup paperSize="9" scale="36" orientation="portrait" r:id="rId1"/>
  <rowBreaks count="1" manualBreakCount="1">
    <brk id="84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F152"/>
  <sheetViews>
    <sheetView tabSelected="1" view="pageBreakPreview" topLeftCell="A10" zoomScale="70" zoomScaleNormal="80" zoomScaleSheetLayoutView="70" workbookViewId="0">
      <selection activeCell="F84" sqref="F84:G84"/>
    </sheetView>
  </sheetViews>
  <sheetFormatPr defaultRowHeight="18.75" x14ac:dyDescent="0.3"/>
  <cols>
    <col min="1" max="1" width="32.5703125" style="120" customWidth="1"/>
    <col min="2" max="2" width="47" style="120" customWidth="1"/>
    <col min="3" max="3" width="31.42578125" style="120" customWidth="1"/>
    <col min="4" max="14" width="10.140625" style="120" customWidth="1"/>
    <col min="15" max="32" width="9.140625" style="51"/>
    <col min="33" max="16384" width="9.140625" style="120"/>
  </cols>
  <sheetData>
    <row r="1" spans="1:32" ht="28.5" customHeight="1" x14ac:dyDescent="0.3">
      <c r="A1" s="160"/>
      <c r="B1" s="93"/>
      <c r="C1" s="93"/>
      <c r="D1" s="126"/>
      <c r="E1" s="126"/>
      <c r="F1" s="126"/>
      <c r="G1" s="93"/>
      <c r="H1" s="121"/>
      <c r="I1" s="126"/>
      <c r="J1" s="126"/>
      <c r="K1" s="126" t="s">
        <v>0</v>
      </c>
      <c r="L1" s="126"/>
      <c r="M1" s="126"/>
      <c r="N1" s="93"/>
      <c r="O1" s="52"/>
      <c r="P1" s="52"/>
      <c r="Q1" s="52"/>
      <c r="R1" s="52"/>
      <c r="S1" s="52"/>
      <c r="T1" s="52"/>
      <c r="U1" s="52"/>
    </row>
    <row r="2" spans="1:32" ht="28.5" customHeight="1" x14ac:dyDescent="0.3">
      <c r="A2" s="160"/>
      <c r="B2" s="93"/>
      <c r="C2" s="93"/>
      <c r="D2" s="126"/>
      <c r="E2" s="126"/>
      <c r="F2" s="126"/>
      <c r="G2" s="93"/>
      <c r="H2" s="121"/>
      <c r="I2" s="126"/>
      <c r="J2" s="126"/>
      <c r="K2" s="126" t="s">
        <v>1</v>
      </c>
      <c r="L2" s="126"/>
      <c r="M2" s="126"/>
      <c r="N2" s="93"/>
      <c r="O2" s="52"/>
      <c r="P2" s="52"/>
      <c r="Q2" s="52"/>
      <c r="R2" s="52"/>
      <c r="S2" s="52"/>
      <c r="T2" s="52"/>
      <c r="U2" s="52"/>
    </row>
    <row r="3" spans="1:32" ht="28.5" customHeight="1" x14ac:dyDescent="0.3">
      <c r="A3" s="160"/>
      <c r="B3" s="93"/>
      <c r="C3" s="93"/>
      <c r="D3" s="126"/>
      <c r="E3" s="126"/>
      <c r="F3" s="126"/>
      <c r="G3" s="93"/>
      <c r="H3" s="121"/>
      <c r="I3" s="126"/>
      <c r="J3" s="126"/>
      <c r="K3" s="126" t="s">
        <v>2</v>
      </c>
      <c r="L3" s="126"/>
      <c r="M3" s="126"/>
      <c r="N3" s="93"/>
      <c r="O3" s="52"/>
      <c r="P3" s="52"/>
      <c r="Q3" s="52"/>
      <c r="R3" s="52"/>
      <c r="S3" s="52"/>
      <c r="T3" s="52"/>
      <c r="U3" s="52"/>
      <c r="V3" s="166" t="s">
        <v>159</v>
      </c>
      <c r="W3" s="52">
        <f>SUM(D60)</f>
        <v>50</v>
      </c>
    </row>
    <row r="4" spans="1:32" ht="28.5" customHeight="1" thickBot="1" x14ac:dyDescent="0.35">
      <c r="A4" s="160"/>
      <c r="B4" s="93"/>
      <c r="C4" s="93"/>
      <c r="D4" s="126"/>
      <c r="E4" s="126"/>
      <c r="F4" s="126"/>
      <c r="G4" s="93"/>
      <c r="H4" s="121"/>
      <c r="I4" s="126"/>
      <c r="J4" s="126"/>
      <c r="K4" s="120" t="s">
        <v>333</v>
      </c>
      <c r="O4" s="52"/>
      <c r="P4" s="52"/>
      <c r="Q4" s="52"/>
      <c r="R4" s="52"/>
      <c r="S4" s="52"/>
      <c r="T4" s="52"/>
      <c r="U4" s="52"/>
      <c r="V4" s="166" t="s">
        <v>160</v>
      </c>
      <c r="W4" s="52">
        <f>SUM(D21)</f>
        <v>40</v>
      </c>
    </row>
    <row r="5" spans="1:32" ht="28.5" customHeight="1" thickBot="1" x14ac:dyDescent="0.35">
      <c r="A5" s="282" t="s">
        <v>76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116"/>
      <c r="V5" s="166" t="s">
        <v>161</v>
      </c>
    </row>
    <row r="6" spans="1:32" ht="28.5" customHeight="1" thickBot="1" x14ac:dyDescent="0.35">
      <c r="A6" s="284" t="s">
        <v>4</v>
      </c>
      <c r="B6" s="286" t="s">
        <v>5</v>
      </c>
      <c r="C6" s="35"/>
      <c r="D6" s="36" t="s">
        <v>6</v>
      </c>
      <c r="E6" s="37" t="s">
        <v>7</v>
      </c>
      <c r="F6" s="37" t="s">
        <v>239</v>
      </c>
      <c r="G6" s="286" t="s">
        <v>8</v>
      </c>
      <c r="H6" s="287" t="s">
        <v>8</v>
      </c>
      <c r="I6" s="288" t="s">
        <v>9</v>
      </c>
      <c r="J6" s="289"/>
      <c r="K6" s="290"/>
      <c r="L6" s="38" t="s">
        <v>10</v>
      </c>
      <c r="M6" s="39" t="s">
        <v>11</v>
      </c>
      <c r="N6" s="189" t="s">
        <v>12</v>
      </c>
      <c r="O6" s="264"/>
      <c r="P6" s="264"/>
      <c r="Q6" s="264"/>
      <c r="R6" s="52"/>
      <c r="S6" s="52"/>
      <c r="T6" s="165" t="s">
        <v>6</v>
      </c>
      <c r="U6" s="165" t="s">
        <v>7</v>
      </c>
      <c r="V6" s="166" t="s">
        <v>162</v>
      </c>
      <c r="W6" s="52">
        <f>SUM(D53,D65,D71)</f>
        <v>15.25</v>
      </c>
    </row>
    <row r="7" spans="1:32" ht="28.5" customHeight="1" thickBot="1" x14ac:dyDescent="0.35">
      <c r="A7" s="285"/>
      <c r="B7" s="272"/>
      <c r="C7" s="97"/>
      <c r="D7" s="129"/>
      <c r="E7" s="130"/>
      <c r="F7" s="130" t="s">
        <v>237</v>
      </c>
      <c r="G7" s="272"/>
      <c r="H7" s="274"/>
      <c r="I7" s="136" t="s">
        <v>13</v>
      </c>
      <c r="J7" s="126" t="s">
        <v>14</v>
      </c>
      <c r="K7" s="136" t="s">
        <v>15</v>
      </c>
      <c r="L7" s="137" t="s">
        <v>16</v>
      </c>
      <c r="M7" s="138"/>
      <c r="N7" s="117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T7" s="165"/>
      <c r="U7" s="165"/>
      <c r="V7" s="166" t="s">
        <v>132</v>
      </c>
    </row>
    <row r="8" spans="1:32" ht="24" customHeight="1" x14ac:dyDescent="0.3">
      <c r="A8" s="278" t="s">
        <v>18</v>
      </c>
      <c r="B8" s="104" t="s">
        <v>225</v>
      </c>
      <c r="C8" s="104"/>
      <c r="D8" s="133"/>
      <c r="E8" s="133"/>
      <c r="F8" s="241">
        <v>200</v>
      </c>
      <c r="G8" s="110">
        <v>200</v>
      </c>
      <c r="H8" s="123">
        <v>1000</v>
      </c>
      <c r="I8" s="140">
        <f>SUM(O8*G8)/H8</f>
        <v>5.798</v>
      </c>
      <c r="J8" s="140">
        <f>SUM(P8*G8)/H8</f>
        <v>5.4779999999999998</v>
      </c>
      <c r="K8" s="140">
        <f>SUM(Q8*G8)/H8</f>
        <v>18.571999999999999</v>
      </c>
      <c r="L8" s="140">
        <f>SUM(R8*G8)/H8</f>
        <v>146.80000000000001</v>
      </c>
      <c r="M8" s="149">
        <f>SUM(S8*G8)/H8</f>
        <v>0.91</v>
      </c>
      <c r="N8" s="177">
        <v>30</v>
      </c>
      <c r="O8" s="52">
        <v>28.99</v>
      </c>
      <c r="P8" s="52">
        <v>27.39</v>
      </c>
      <c r="Q8" s="52">
        <v>92.86</v>
      </c>
      <c r="R8" s="52">
        <v>734</v>
      </c>
      <c r="S8" s="52">
        <v>4.55</v>
      </c>
      <c r="T8" s="73"/>
      <c r="U8" s="73"/>
      <c r="V8" s="166" t="s">
        <v>163</v>
      </c>
      <c r="AB8" s="120"/>
      <c r="AC8" s="120"/>
      <c r="AD8" s="120"/>
      <c r="AE8" s="120"/>
      <c r="AF8" s="120"/>
    </row>
    <row r="9" spans="1:32" ht="24" customHeight="1" x14ac:dyDescent="0.3">
      <c r="A9" s="276"/>
      <c r="B9" s="104" t="s">
        <v>229</v>
      </c>
      <c r="C9" s="104" t="s">
        <v>33</v>
      </c>
      <c r="D9" s="133">
        <f>SUM(G9*T9)/H9</f>
        <v>140</v>
      </c>
      <c r="E9" s="133">
        <f>SUM(G9*U9)/H9</f>
        <v>140</v>
      </c>
      <c r="F9" s="241"/>
      <c r="G9" s="28">
        <f>SUM(G8)</f>
        <v>200</v>
      </c>
      <c r="H9" s="123">
        <v>1000</v>
      </c>
      <c r="I9" s="140"/>
      <c r="J9" s="140"/>
      <c r="K9" s="140"/>
      <c r="L9" s="140"/>
      <c r="M9" s="149"/>
      <c r="N9" s="177"/>
      <c r="O9" s="52"/>
      <c r="P9" s="52"/>
      <c r="Q9" s="52"/>
      <c r="R9" s="52"/>
      <c r="S9" s="52"/>
      <c r="T9" s="73">
        <v>700</v>
      </c>
      <c r="U9" s="73">
        <v>700</v>
      </c>
      <c r="V9" s="166" t="s">
        <v>164</v>
      </c>
      <c r="AB9" s="120"/>
      <c r="AC9" s="120"/>
      <c r="AD9" s="120"/>
      <c r="AE9" s="120"/>
      <c r="AF9" s="120"/>
    </row>
    <row r="10" spans="1:32" ht="24" customHeight="1" x14ac:dyDescent="0.3">
      <c r="A10" s="276"/>
      <c r="B10" s="104"/>
      <c r="C10" s="104" t="s">
        <v>27</v>
      </c>
      <c r="D10" s="133">
        <f t="shared" ref="D10:D13" si="0">SUM(G10*T10)/H10</f>
        <v>60</v>
      </c>
      <c r="E10" s="133">
        <f t="shared" ref="E10:E13" si="1">SUM(G10*U10)/H10</f>
        <v>60</v>
      </c>
      <c r="F10" s="241"/>
      <c r="G10" s="28">
        <f>SUM(G8)</f>
        <v>200</v>
      </c>
      <c r="H10" s="123">
        <v>1000</v>
      </c>
      <c r="I10" s="140"/>
      <c r="J10" s="140"/>
      <c r="K10" s="140"/>
      <c r="L10" s="140"/>
      <c r="M10" s="107"/>
      <c r="N10" s="177"/>
      <c r="O10" s="79"/>
      <c r="P10" s="79"/>
      <c r="Q10" s="79"/>
      <c r="R10" s="79"/>
      <c r="T10" s="73">
        <v>300</v>
      </c>
      <c r="U10" s="73">
        <v>300</v>
      </c>
      <c r="V10" s="166" t="s">
        <v>165</v>
      </c>
      <c r="AB10" s="120"/>
      <c r="AC10" s="120"/>
      <c r="AD10" s="120"/>
      <c r="AE10" s="120"/>
      <c r="AF10" s="120"/>
    </row>
    <row r="11" spans="1:32" ht="24" customHeight="1" x14ac:dyDescent="0.3">
      <c r="A11" s="276"/>
      <c r="B11" s="104"/>
      <c r="C11" s="104" t="s">
        <v>97</v>
      </c>
      <c r="D11" s="133">
        <f t="shared" si="0"/>
        <v>16</v>
      </c>
      <c r="E11" s="133">
        <f t="shared" si="1"/>
        <v>16</v>
      </c>
      <c r="F11" s="241"/>
      <c r="G11" s="28">
        <f>SUM(G8)</f>
        <v>200</v>
      </c>
      <c r="H11" s="123">
        <v>1000</v>
      </c>
      <c r="I11" s="107"/>
      <c r="J11" s="107"/>
      <c r="K11" s="107"/>
      <c r="L11" s="107"/>
      <c r="M11" s="107"/>
      <c r="N11" s="177"/>
      <c r="T11" s="73">
        <v>80</v>
      </c>
      <c r="U11" s="73">
        <v>80</v>
      </c>
      <c r="V11" s="166" t="s">
        <v>166</v>
      </c>
      <c r="W11" s="52">
        <f>SUM(D37)</f>
        <v>7.5</v>
      </c>
      <c r="AB11" s="120"/>
      <c r="AC11" s="120"/>
      <c r="AD11" s="120"/>
      <c r="AE11" s="120"/>
      <c r="AF11" s="120"/>
    </row>
    <row r="12" spans="1:32" ht="24" customHeight="1" x14ac:dyDescent="0.3">
      <c r="A12" s="276"/>
      <c r="B12" s="104"/>
      <c r="C12" s="104" t="s">
        <v>31</v>
      </c>
      <c r="D12" s="133">
        <f t="shared" si="0"/>
        <v>1.6</v>
      </c>
      <c r="E12" s="133">
        <f t="shared" si="1"/>
        <v>1.6</v>
      </c>
      <c r="F12" s="241"/>
      <c r="G12" s="28">
        <f>SUM(G8)</f>
        <v>200</v>
      </c>
      <c r="H12" s="123">
        <v>1000</v>
      </c>
      <c r="I12" s="107"/>
      <c r="J12" s="107"/>
      <c r="K12" s="107"/>
      <c r="L12" s="107"/>
      <c r="M12" s="107"/>
      <c r="N12" s="177"/>
      <c r="T12" s="73">
        <v>8</v>
      </c>
      <c r="U12" s="73">
        <v>8</v>
      </c>
      <c r="V12" s="166" t="s">
        <v>167</v>
      </c>
      <c r="W12" s="52">
        <f>SUM(D11)</f>
        <v>16</v>
      </c>
      <c r="AB12" s="120"/>
      <c r="AC12" s="120"/>
      <c r="AD12" s="120"/>
      <c r="AE12" s="120"/>
      <c r="AF12" s="120"/>
    </row>
    <row r="13" spans="1:32" ht="24" customHeight="1" x14ac:dyDescent="0.3">
      <c r="A13" s="276"/>
      <c r="B13" s="104"/>
      <c r="C13" s="104" t="s">
        <v>26</v>
      </c>
      <c r="D13" s="133">
        <f t="shared" si="0"/>
        <v>2</v>
      </c>
      <c r="E13" s="133">
        <f t="shared" si="1"/>
        <v>2</v>
      </c>
      <c r="F13" s="241"/>
      <c r="G13" s="28">
        <f>SUM(G8)</f>
        <v>200</v>
      </c>
      <c r="H13" s="123">
        <v>1000</v>
      </c>
      <c r="I13" s="107"/>
      <c r="J13" s="107"/>
      <c r="K13" s="107"/>
      <c r="L13" s="107"/>
      <c r="M13" s="107"/>
      <c r="N13" s="177"/>
      <c r="T13" s="73">
        <v>10</v>
      </c>
      <c r="U13" s="73">
        <v>10</v>
      </c>
      <c r="V13" s="166" t="s">
        <v>168</v>
      </c>
      <c r="AB13" s="120"/>
      <c r="AC13" s="120"/>
      <c r="AD13" s="120"/>
      <c r="AE13" s="120"/>
      <c r="AF13" s="120"/>
    </row>
    <row r="14" spans="1:32" ht="28.5" customHeight="1" x14ac:dyDescent="0.3">
      <c r="A14" s="276"/>
      <c r="B14" s="202" t="s">
        <v>77</v>
      </c>
      <c r="C14" s="101"/>
      <c r="D14" s="101"/>
      <c r="E14" s="101" t="s">
        <v>78</v>
      </c>
      <c r="F14" s="110">
        <v>150</v>
      </c>
      <c r="G14" s="110">
        <v>180</v>
      </c>
      <c r="H14" s="123">
        <v>197</v>
      </c>
      <c r="I14" s="140">
        <f>SUM(O14*G14)/H14</f>
        <v>0.10964467005076141</v>
      </c>
      <c r="J14" s="140">
        <f>SUM(P14*G14)/H14</f>
        <v>1.8274111675126905E-2</v>
      </c>
      <c r="K14" s="140">
        <f>SUM(Q14*G14)/H14</f>
        <v>9.3197969543147199</v>
      </c>
      <c r="L14" s="140">
        <f>SUM(R14*G14)/H14</f>
        <v>37.461928934010153</v>
      </c>
      <c r="M14" s="149">
        <f>SUM(S14*G14)/H14</f>
        <v>2.5857868020304569</v>
      </c>
      <c r="N14" s="177">
        <v>75</v>
      </c>
      <c r="O14" s="52">
        <v>0.12</v>
      </c>
      <c r="P14" s="52">
        <v>0.02</v>
      </c>
      <c r="Q14" s="52">
        <v>10.199999999999999</v>
      </c>
      <c r="R14" s="52">
        <v>41</v>
      </c>
      <c r="S14" s="52">
        <v>2.83</v>
      </c>
      <c r="U14" s="51" t="s">
        <v>78</v>
      </c>
      <c r="V14" s="166" t="s">
        <v>169</v>
      </c>
    </row>
    <row r="15" spans="1:32" ht="28.5" customHeight="1" x14ac:dyDescent="0.3">
      <c r="A15" s="276"/>
      <c r="B15" s="202"/>
      <c r="C15" s="101" t="s">
        <v>47</v>
      </c>
      <c r="D15" s="133">
        <f>SUM(G15*T15)/H15</f>
        <v>0.27411167512690354</v>
      </c>
      <c r="E15" s="133">
        <f>SUM(G15*U15)/H15</f>
        <v>0.27411167512690354</v>
      </c>
      <c r="F15" s="241"/>
      <c r="G15" s="28">
        <f>SUM(G14)</f>
        <v>180</v>
      </c>
      <c r="H15" s="123">
        <v>197</v>
      </c>
      <c r="I15" s="132"/>
      <c r="J15" s="101"/>
      <c r="K15" s="101"/>
      <c r="L15" s="101"/>
      <c r="M15" s="132"/>
      <c r="N15" s="177"/>
      <c r="O15" s="52"/>
      <c r="S15" s="52"/>
      <c r="T15" s="51">
        <v>0.3</v>
      </c>
      <c r="U15" s="51">
        <v>0.3</v>
      </c>
      <c r="V15" s="166" t="s">
        <v>170</v>
      </c>
    </row>
    <row r="16" spans="1:32" ht="28.5" customHeight="1" x14ac:dyDescent="0.3">
      <c r="A16" s="276"/>
      <c r="B16" s="202"/>
      <c r="C16" s="101" t="s">
        <v>27</v>
      </c>
      <c r="D16" s="133">
        <f>SUM(G16*T16)/H16</f>
        <v>166.65989847715736</v>
      </c>
      <c r="E16" s="133">
        <f>SUM(G16*U16)/H16</f>
        <v>166.65989847715736</v>
      </c>
      <c r="F16" s="241"/>
      <c r="G16" s="28">
        <f>SUM(G14)</f>
        <v>180</v>
      </c>
      <c r="H16" s="123">
        <v>197</v>
      </c>
      <c r="I16" s="132"/>
      <c r="J16" s="101"/>
      <c r="K16" s="101"/>
      <c r="L16" s="101"/>
      <c r="M16" s="132"/>
      <c r="N16" s="177"/>
      <c r="O16" s="52"/>
      <c r="S16" s="52"/>
      <c r="T16" s="51">
        <v>182.4</v>
      </c>
      <c r="U16" s="51">
        <v>182.4</v>
      </c>
      <c r="V16" s="166" t="s">
        <v>171</v>
      </c>
    </row>
    <row r="17" spans="1:32" ht="28.5" customHeight="1" x14ac:dyDescent="0.3">
      <c r="A17" s="276"/>
      <c r="B17" s="202"/>
      <c r="C17" s="101" t="s">
        <v>31</v>
      </c>
      <c r="D17" s="133">
        <f>SUM(G17*T17)/H17</f>
        <v>9.1370558375634516</v>
      </c>
      <c r="E17" s="133">
        <f>SUM(G17*U17)/H17</f>
        <v>9.1370558375634516</v>
      </c>
      <c r="F17" s="241"/>
      <c r="G17" s="28">
        <f>SUM(G14)</f>
        <v>180</v>
      </c>
      <c r="H17" s="123">
        <v>197</v>
      </c>
      <c r="I17" s="140"/>
      <c r="J17" s="140"/>
      <c r="K17" s="140"/>
      <c r="L17" s="140"/>
      <c r="M17" s="149"/>
      <c r="N17" s="177"/>
      <c r="T17" s="52">
        <v>10</v>
      </c>
      <c r="U17" s="52">
        <v>10</v>
      </c>
      <c r="V17" s="166" t="s">
        <v>172</v>
      </c>
    </row>
    <row r="18" spans="1:32" ht="28.5" customHeight="1" x14ac:dyDescent="0.3">
      <c r="A18" s="276"/>
      <c r="B18" s="202"/>
      <c r="C18" s="101" t="s">
        <v>79</v>
      </c>
      <c r="D18" s="133">
        <f>SUM(G18*T18)/H18</f>
        <v>7.3096446700507611</v>
      </c>
      <c r="E18" s="133">
        <f>SUM(G18*U18)/H18</f>
        <v>6.3959390862944163</v>
      </c>
      <c r="F18" s="241"/>
      <c r="G18" s="28">
        <f>SUM(G14)</f>
        <v>180</v>
      </c>
      <c r="H18" s="123">
        <v>197</v>
      </c>
      <c r="I18" s="132"/>
      <c r="J18" s="101"/>
      <c r="K18" s="101"/>
      <c r="L18" s="101"/>
      <c r="M18" s="132"/>
      <c r="N18" s="177"/>
      <c r="O18" s="52"/>
      <c r="S18" s="52"/>
      <c r="T18" s="52">
        <v>8</v>
      </c>
      <c r="U18" s="52">
        <v>7</v>
      </c>
      <c r="V18" s="166" t="s">
        <v>214</v>
      </c>
    </row>
    <row r="19" spans="1:32" ht="28.5" customHeight="1" x14ac:dyDescent="0.3">
      <c r="A19" s="276"/>
      <c r="B19" s="202" t="s">
        <v>80</v>
      </c>
      <c r="C19" s="112"/>
      <c r="D19" s="146"/>
      <c r="E19" s="146"/>
      <c r="F19" s="250">
        <v>45</v>
      </c>
      <c r="G19" s="110">
        <v>60</v>
      </c>
      <c r="H19" s="123">
        <v>60</v>
      </c>
      <c r="I19" s="140">
        <f>SUM(O19*G19)/H19</f>
        <v>6.6799999999999988</v>
      </c>
      <c r="J19" s="140">
        <f>SUM(P19*G19)/H19</f>
        <v>8.4499999999999993</v>
      </c>
      <c r="K19" s="140">
        <f>SUM(Q19*G19)/H19</f>
        <v>19.39</v>
      </c>
      <c r="L19" s="140">
        <f>SUM(R19*G19)/H19</f>
        <v>177</v>
      </c>
      <c r="M19" s="149">
        <f>SUM(S19*G19)/H19</f>
        <v>0.11</v>
      </c>
      <c r="N19" s="177">
        <v>94</v>
      </c>
      <c r="O19" s="52">
        <v>6.68</v>
      </c>
      <c r="P19" s="52">
        <v>8.4499999999999993</v>
      </c>
      <c r="Q19" s="52">
        <v>19.39</v>
      </c>
      <c r="R19" s="52">
        <v>177</v>
      </c>
      <c r="S19" s="52">
        <v>0.11</v>
      </c>
      <c r="T19" s="70"/>
      <c r="U19" s="70"/>
      <c r="V19" s="166" t="s">
        <v>173</v>
      </c>
    </row>
    <row r="20" spans="1:32" ht="28.5" customHeight="1" x14ac:dyDescent="0.3">
      <c r="A20" s="276"/>
      <c r="B20" s="202"/>
      <c r="C20" s="112" t="s">
        <v>26</v>
      </c>
      <c r="D20" s="133">
        <f>SUM(G20*T20)/H20</f>
        <v>5</v>
      </c>
      <c r="E20" s="133">
        <f>SUM(G20*U20)/H20</f>
        <v>5</v>
      </c>
      <c r="F20" s="241"/>
      <c r="G20" s="28">
        <f>SUM(G19)</f>
        <v>60</v>
      </c>
      <c r="H20" s="123">
        <v>60</v>
      </c>
      <c r="I20" s="132"/>
      <c r="J20" s="101"/>
      <c r="K20" s="101"/>
      <c r="L20" s="101"/>
      <c r="M20" s="132"/>
      <c r="N20" s="177"/>
      <c r="O20" s="52"/>
      <c r="S20" s="52"/>
      <c r="T20" s="70">
        <v>5</v>
      </c>
      <c r="U20" s="70">
        <v>5</v>
      </c>
      <c r="V20" s="166" t="s">
        <v>174</v>
      </c>
      <c r="W20" s="52">
        <f>SUM(D34)</f>
        <v>26.75</v>
      </c>
    </row>
    <row r="21" spans="1:32" ht="28.5" customHeight="1" x14ac:dyDescent="0.3">
      <c r="A21" s="276"/>
      <c r="B21" s="202"/>
      <c r="C21" s="119" t="s">
        <v>57</v>
      </c>
      <c r="D21" s="133">
        <f>SUM(G21*T21)/H21</f>
        <v>40</v>
      </c>
      <c r="E21" s="133">
        <f>SUM(G21*U21)/H21</f>
        <v>40</v>
      </c>
      <c r="F21" s="241"/>
      <c r="G21" s="28">
        <f>SUM(G19)</f>
        <v>60</v>
      </c>
      <c r="H21" s="123">
        <v>60</v>
      </c>
      <c r="I21" s="132"/>
      <c r="J21" s="101"/>
      <c r="K21" s="101"/>
      <c r="L21" s="101"/>
      <c r="M21" s="132"/>
      <c r="N21" s="177"/>
      <c r="O21" s="52"/>
      <c r="S21" s="52"/>
      <c r="T21" s="72">
        <v>40</v>
      </c>
      <c r="U21" s="72">
        <v>40</v>
      </c>
      <c r="V21" s="166" t="s">
        <v>175</v>
      </c>
    </row>
    <row r="22" spans="1:32" ht="28.5" customHeight="1" x14ac:dyDescent="0.3">
      <c r="A22" s="276"/>
      <c r="B22" s="202"/>
      <c r="C22" s="101" t="s">
        <v>81</v>
      </c>
      <c r="D22" s="133">
        <f>SUM(G22*T22)/H22</f>
        <v>16</v>
      </c>
      <c r="E22" s="133">
        <f>SUM(G22*U22)/H22</f>
        <v>15</v>
      </c>
      <c r="F22" s="241"/>
      <c r="G22" s="28">
        <f>SUM(G19)</f>
        <v>60</v>
      </c>
      <c r="H22" s="123">
        <v>60</v>
      </c>
      <c r="I22" s="132"/>
      <c r="J22" s="132"/>
      <c r="K22" s="132"/>
      <c r="L22" s="132"/>
      <c r="M22" s="132"/>
      <c r="N22" s="177"/>
      <c r="O22" s="52"/>
      <c r="P22" s="52"/>
      <c r="Q22" s="52"/>
      <c r="R22" s="52"/>
      <c r="S22" s="52"/>
      <c r="T22" s="52">
        <v>16</v>
      </c>
      <c r="U22" s="52">
        <v>15</v>
      </c>
      <c r="V22" s="167" t="s">
        <v>176</v>
      </c>
      <c r="W22" s="52">
        <f>SUM(D33)</f>
        <v>25</v>
      </c>
    </row>
    <row r="23" spans="1:32" s="175" customFormat="1" ht="28.5" customHeight="1" thickBot="1" x14ac:dyDescent="0.35">
      <c r="A23" s="279"/>
      <c r="B23" s="345" t="s">
        <v>65</v>
      </c>
      <c r="C23" s="122"/>
      <c r="D23" s="315"/>
      <c r="E23" s="315"/>
      <c r="F23" s="191">
        <v>395</v>
      </c>
      <c r="G23" s="28">
        <v>490</v>
      </c>
      <c r="H23" s="123"/>
      <c r="I23" s="122">
        <f>SUM(I8:I22)</f>
        <v>12.587644670050761</v>
      </c>
      <c r="J23" s="122">
        <f>SUM(J8:J22)</f>
        <v>13.946274111675127</v>
      </c>
      <c r="K23" s="122">
        <f>SUM(K8:K22)</f>
        <v>47.281796954314721</v>
      </c>
      <c r="L23" s="122">
        <f>SUM(L8:L22)</f>
        <v>361.26192893401014</v>
      </c>
      <c r="M23" s="122">
        <f>SUM(M8:M22)</f>
        <v>3.6057868020304569</v>
      </c>
      <c r="N23" s="223"/>
      <c r="O23" s="52"/>
      <c r="P23" s="52"/>
      <c r="Q23" s="52"/>
      <c r="R23" s="52"/>
      <c r="S23" s="52"/>
      <c r="T23" s="52"/>
      <c r="U23" s="52"/>
      <c r="V23" s="167" t="s">
        <v>83</v>
      </c>
      <c r="W23" s="52">
        <f>SUM(D32)</f>
        <v>50</v>
      </c>
      <c r="X23" s="51"/>
      <c r="Y23" s="51"/>
      <c r="Z23" s="51"/>
      <c r="AA23" s="51"/>
      <c r="AB23" s="51"/>
      <c r="AC23" s="51"/>
      <c r="AD23" s="51"/>
      <c r="AE23" s="51"/>
      <c r="AF23" s="51"/>
    </row>
    <row r="24" spans="1:32" ht="28.5" customHeight="1" x14ac:dyDescent="0.3">
      <c r="A24" s="261" t="s">
        <v>21</v>
      </c>
      <c r="B24" s="203" t="s">
        <v>95</v>
      </c>
      <c r="C24" s="104"/>
      <c r="D24" s="101"/>
      <c r="E24" s="101"/>
      <c r="F24" s="110">
        <v>80</v>
      </c>
      <c r="G24" s="110">
        <v>100</v>
      </c>
      <c r="H24" s="123">
        <v>100</v>
      </c>
      <c r="I24" s="140">
        <f>SUM(O24*G24)/H24</f>
        <v>0.4</v>
      </c>
      <c r="J24" s="101"/>
      <c r="K24" s="140">
        <f>SUM(Q24*G24)/H24</f>
        <v>10.3</v>
      </c>
      <c r="L24" s="140">
        <f>SUM(R24*G24)/H24</f>
        <v>46</v>
      </c>
      <c r="M24" s="149">
        <f>SUM(S24*G24)/H24</f>
        <v>5</v>
      </c>
      <c r="N24" s="177">
        <v>103</v>
      </c>
      <c r="O24" s="70">
        <v>0.4</v>
      </c>
      <c r="P24" s="70">
        <v>0.3</v>
      </c>
      <c r="Q24" s="70">
        <v>10.3</v>
      </c>
      <c r="R24" s="70">
        <v>46</v>
      </c>
      <c r="S24" s="79">
        <v>5</v>
      </c>
      <c r="V24" s="167" t="s">
        <v>24</v>
      </c>
      <c r="W24" s="52">
        <f>SUM(D35,D49,D79)</f>
        <v>62.53</v>
      </c>
    </row>
    <row r="25" spans="1:32" ht="28.5" customHeight="1" x14ac:dyDescent="0.3">
      <c r="A25" s="262"/>
      <c r="B25" s="203"/>
      <c r="C25" s="104" t="s">
        <v>96</v>
      </c>
      <c r="D25" s="133">
        <f>SUM(G25*T25)/H25</f>
        <v>111</v>
      </c>
      <c r="E25" s="133">
        <f>SUM(G25*U25)/H25</f>
        <v>100</v>
      </c>
      <c r="F25" s="241"/>
      <c r="G25" s="28">
        <f>SUM(G24)</f>
        <v>100</v>
      </c>
      <c r="H25" s="123">
        <v>100</v>
      </c>
      <c r="I25" s="101"/>
      <c r="J25" s="101"/>
      <c r="K25" s="101"/>
      <c r="L25" s="101"/>
      <c r="M25" s="101"/>
      <c r="N25" s="177"/>
      <c r="T25" s="73">
        <v>111</v>
      </c>
      <c r="U25" s="73">
        <v>100</v>
      </c>
      <c r="V25" s="167" t="s">
        <v>177</v>
      </c>
      <c r="W25" s="52">
        <f>SUM(D36,D50)</f>
        <v>20</v>
      </c>
    </row>
    <row r="26" spans="1:32" s="175" customFormat="1" ht="28.5" customHeight="1" thickBot="1" x14ac:dyDescent="0.35">
      <c r="A26" s="263"/>
      <c r="B26" s="345" t="s">
        <v>65</v>
      </c>
      <c r="C26" s="317"/>
      <c r="D26" s="315"/>
      <c r="E26" s="316"/>
      <c r="F26" s="313">
        <v>80</v>
      </c>
      <c r="G26" s="28">
        <v>100</v>
      </c>
      <c r="H26" s="123"/>
      <c r="I26" s="122">
        <f>SUM(I24:I25)</f>
        <v>0.4</v>
      </c>
      <c r="J26" s="122">
        <f>SUM(J24:J25)</f>
        <v>0</v>
      </c>
      <c r="K26" s="122">
        <f>SUM(K24:K25)</f>
        <v>10.3</v>
      </c>
      <c r="L26" s="122">
        <f>SUM(L24:L25)</f>
        <v>46</v>
      </c>
      <c r="M26" s="122">
        <f>SUM(M24:M25)</f>
        <v>5</v>
      </c>
      <c r="N26" s="223"/>
      <c r="O26" s="52"/>
      <c r="P26" s="51"/>
      <c r="Q26" s="51"/>
      <c r="R26" s="51"/>
      <c r="S26" s="52"/>
      <c r="T26" s="52"/>
      <c r="U26" s="70"/>
      <c r="V26" s="167" t="s">
        <v>42</v>
      </c>
      <c r="W26" s="52">
        <f>SUM(D28)</f>
        <v>70</v>
      </c>
      <c r="X26" s="51"/>
      <c r="Y26" s="51"/>
      <c r="Z26" s="51"/>
      <c r="AA26" s="51"/>
      <c r="AB26" s="51"/>
      <c r="AC26" s="51"/>
      <c r="AD26" s="51"/>
      <c r="AE26" s="51"/>
      <c r="AF26" s="51"/>
    </row>
    <row r="27" spans="1:32" ht="28.5" customHeight="1" x14ac:dyDescent="0.3">
      <c r="A27" s="262" t="s">
        <v>22</v>
      </c>
      <c r="B27" s="202" t="s">
        <v>312</v>
      </c>
      <c r="C27" s="101"/>
      <c r="D27" s="101"/>
      <c r="E27" s="101"/>
      <c r="F27" s="110">
        <v>40</v>
      </c>
      <c r="G27" s="110">
        <v>60</v>
      </c>
      <c r="H27" s="123">
        <v>1000</v>
      </c>
      <c r="I27" s="140">
        <v>0.51</v>
      </c>
      <c r="J27" s="140">
        <v>3.06</v>
      </c>
      <c r="K27" s="140">
        <v>1.56</v>
      </c>
      <c r="L27" s="140">
        <v>35.880000000000003</v>
      </c>
      <c r="M27" s="149">
        <v>3.33</v>
      </c>
      <c r="N27" s="177">
        <v>6</v>
      </c>
      <c r="O27" s="52">
        <v>7.6</v>
      </c>
      <c r="P27" s="52">
        <v>60.89</v>
      </c>
      <c r="Q27" s="52">
        <v>23.75</v>
      </c>
      <c r="R27" s="52">
        <v>673</v>
      </c>
      <c r="S27" s="52">
        <v>95</v>
      </c>
      <c r="V27" s="167" t="s">
        <v>178</v>
      </c>
    </row>
    <row r="28" spans="1:32" ht="28.5" customHeight="1" x14ac:dyDescent="0.3">
      <c r="A28" s="262"/>
      <c r="B28" s="202"/>
      <c r="C28" s="101" t="s">
        <v>136</v>
      </c>
      <c r="D28" s="133">
        <v>70</v>
      </c>
      <c r="E28" s="133">
        <v>55</v>
      </c>
      <c r="F28" s="241"/>
      <c r="G28" s="28">
        <f>SUM(G27)</f>
        <v>60</v>
      </c>
      <c r="H28" s="123">
        <v>1000</v>
      </c>
      <c r="I28" s="140"/>
      <c r="J28" s="140"/>
      <c r="K28" s="140"/>
      <c r="L28" s="140"/>
      <c r="M28" s="149"/>
      <c r="N28" s="177"/>
      <c r="O28" s="52"/>
      <c r="P28" s="52"/>
      <c r="Q28" s="52"/>
      <c r="R28" s="52"/>
      <c r="S28" s="52"/>
      <c r="T28" s="52">
        <v>1188</v>
      </c>
      <c r="U28" s="52">
        <v>950</v>
      </c>
      <c r="V28" s="167" t="s">
        <v>179</v>
      </c>
      <c r="W28" s="52">
        <f>SUM(D37,D51)</f>
        <v>15.5</v>
      </c>
    </row>
    <row r="29" spans="1:32" ht="28.5" customHeight="1" x14ac:dyDescent="0.3">
      <c r="A29" s="262"/>
      <c r="B29" s="202"/>
      <c r="C29" s="101" t="s">
        <v>25</v>
      </c>
      <c r="D29" s="133">
        <v>15</v>
      </c>
      <c r="E29" s="133">
        <v>10</v>
      </c>
      <c r="F29" s="241"/>
      <c r="G29" s="28"/>
      <c r="H29" s="123"/>
      <c r="I29" s="140"/>
      <c r="J29" s="140"/>
      <c r="K29" s="140"/>
      <c r="L29" s="140"/>
      <c r="M29" s="149"/>
      <c r="N29" s="177"/>
      <c r="O29" s="52"/>
      <c r="P29" s="52"/>
      <c r="Q29" s="52"/>
      <c r="R29" s="52"/>
      <c r="S29" s="52"/>
      <c r="T29" s="52"/>
      <c r="U29" s="52"/>
      <c r="V29" s="167"/>
      <c r="W29" s="52"/>
    </row>
    <row r="30" spans="1:32" ht="28.5" customHeight="1" x14ac:dyDescent="0.3">
      <c r="A30" s="262"/>
      <c r="B30" s="202"/>
      <c r="C30" s="104" t="s">
        <v>44</v>
      </c>
      <c r="D30" s="133">
        <v>3</v>
      </c>
      <c r="E30" s="133">
        <v>3</v>
      </c>
      <c r="F30" s="241"/>
      <c r="G30" s="191">
        <f>SUM(G27)</f>
        <v>60</v>
      </c>
      <c r="H30" s="123">
        <v>1000</v>
      </c>
      <c r="I30" s="101"/>
      <c r="J30" s="101"/>
      <c r="K30" s="101"/>
      <c r="L30" s="101"/>
      <c r="M30" s="101"/>
      <c r="N30" s="177"/>
      <c r="T30" s="73">
        <v>60</v>
      </c>
      <c r="U30" s="73">
        <v>60</v>
      </c>
      <c r="V30" s="166" t="s">
        <v>180</v>
      </c>
    </row>
    <row r="31" spans="1:32" ht="28.5" customHeight="1" x14ac:dyDescent="0.3">
      <c r="A31" s="262"/>
      <c r="B31" s="202" t="s">
        <v>219</v>
      </c>
      <c r="C31" s="101"/>
      <c r="D31" s="101"/>
      <c r="E31" s="101"/>
      <c r="F31" s="110">
        <v>200</v>
      </c>
      <c r="G31" s="110">
        <v>250</v>
      </c>
      <c r="H31" s="123">
        <v>1000</v>
      </c>
      <c r="I31" s="140">
        <f>SUM(O31*G31)/H31</f>
        <v>1.8174999999999999</v>
      </c>
      <c r="J31" s="140">
        <f>SUM(P31*G31)/H31</f>
        <v>4.91</v>
      </c>
      <c r="K31" s="140">
        <f>SUM(Q31*G31)/H31</f>
        <v>12.7425</v>
      </c>
      <c r="L31" s="140">
        <f>SUM(R31*G31)/H31</f>
        <v>102.5</v>
      </c>
      <c r="M31" s="149">
        <f>SUM(S31*G31)/H31</f>
        <v>10.2875</v>
      </c>
      <c r="N31" s="177">
        <v>20</v>
      </c>
      <c r="O31" s="52">
        <v>7.27</v>
      </c>
      <c r="P31" s="52">
        <v>19.64</v>
      </c>
      <c r="Q31" s="52">
        <v>50.97</v>
      </c>
      <c r="R31" s="52">
        <v>410</v>
      </c>
      <c r="S31" s="52">
        <v>41.15</v>
      </c>
      <c r="V31" s="166" t="s">
        <v>181</v>
      </c>
    </row>
    <row r="32" spans="1:32" ht="28.5" customHeight="1" x14ac:dyDescent="0.3">
      <c r="A32" s="262"/>
      <c r="B32" s="202" t="s">
        <v>220</v>
      </c>
      <c r="C32" s="101" t="s">
        <v>83</v>
      </c>
      <c r="D32" s="133">
        <f t="shared" ref="D32:D60" si="2">SUM(G32*T32)/H32</f>
        <v>50</v>
      </c>
      <c r="E32" s="133">
        <f t="shared" ref="E32:E41" si="3">SUM(G32*U32)/H32</f>
        <v>40</v>
      </c>
      <c r="F32" s="241"/>
      <c r="G32" s="28">
        <f>SUM(G31)</f>
        <v>250</v>
      </c>
      <c r="H32" s="123">
        <v>1000</v>
      </c>
      <c r="I32" s="101"/>
      <c r="J32" s="101"/>
      <c r="K32" s="101"/>
      <c r="L32" s="101"/>
      <c r="M32" s="101"/>
      <c r="N32" s="177"/>
      <c r="O32" s="52"/>
      <c r="P32" s="52"/>
      <c r="Q32" s="52"/>
      <c r="R32" s="52"/>
      <c r="S32" s="52"/>
      <c r="T32" s="52">
        <v>200</v>
      </c>
      <c r="U32" s="52">
        <v>160</v>
      </c>
      <c r="V32" s="166" t="s">
        <v>182</v>
      </c>
    </row>
    <row r="33" spans="1:32" ht="28.5" customHeight="1" x14ac:dyDescent="0.3">
      <c r="A33" s="262"/>
      <c r="B33" s="202"/>
      <c r="C33" s="101" t="s">
        <v>53</v>
      </c>
      <c r="D33" s="133">
        <f t="shared" si="2"/>
        <v>25</v>
      </c>
      <c r="E33" s="133">
        <f t="shared" si="3"/>
        <v>20</v>
      </c>
      <c r="F33" s="241"/>
      <c r="G33" s="28">
        <f>SUM(G31)</f>
        <v>250</v>
      </c>
      <c r="H33" s="123">
        <v>1000</v>
      </c>
      <c r="I33" s="101"/>
      <c r="J33" s="101"/>
      <c r="K33" s="101"/>
      <c r="L33" s="101"/>
      <c r="M33" s="101"/>
      <c r="N33" s="177"/>
      <c r="T33" s="52">
        <v>100</v>
      </c>
      <c r="U33" s="52">
        <v>80</v>
      </c>
      <c r="V33" s="166" t="s">
        <v>41</v>
      </c>
    </row>
    <row r="34" spans="1:32" ht="28.5" customHeight="1" x14ac:dyDescent="0.3">
      <c r="A34" s="262"/>
      <c r="B34" s="202"/>
      <c r="C34" s="101" t="s">
        <v>23</v>
      </c>
      <c r="D34" s="133">
        <f t="shared" si="2"/>
        <v>26.75</v>
      </c>
      <c r="E34" s="133">
        <f t="shared" si="3"/>
        <v>20</v>
      </c>
      <c r="F34" s="241"/>
      <c r="G34" s="28">
        <f>SUM(G31)</f>
        <v>250</v>
      </c>
      <c r="H34" s="123">
        <v>1000</v>
      </c>
      <c r="I34" s="101"/>
      <c r="J34" s="101"/>
      <c r="K34" s="101"/>
      <c r="L34" s="101"/>
      <c r="M34" s="101"/>
      <c r="N34" s="177"/>
      <c r="T34" s="52">
        <v>107</v>
      </c>
      <c r="U34" s="52">
        <v>80</v>
      </c>
      <c r="V34" s="166" t="s">
        <v>183</v>
      </c>
    </row>
    <row r="35" spans="1:32" ht="28.5" customHeight="1" x14ac:dyDescent="0.3">
      <c r="A35" s="262"/>
      <c r="B35" s="202"/>
      <c r="C35" s="101" t="s">
        <v>24</v>
      </c>
      <c r="D35" s="133">
        <f t="shared" si="2"/>
        <v>15.75</v>
      </c>
      <c r="E35" s="133">
        <f t="shared" si="3"/>
        <v>12.5</v>
      </c>
      <c r="F35" s="241"/>
      <c r="G35" s="28">
        <f>SUM(G31)</f>
        <v>250</v>
      </c>
      <c r="H35" s="123">
        <v>1000</v>
      </c>
      <c r="I35" s="101"/>
      <c r="J35" s="101"/>
      <c r="K35" s="101"/>
      <c r="L35" s="101"/>
      <c r="M35" s="101"/>
      <c r="N35" s="177"/>
      <c r="T35" s="52">
        <v>63</v>
      </c>
      <c r="U35" s="52">
        <v>50</v>
      </c>
      <c r="V35" s="166" t="s">
        <v>157</v>
      </c>
    </row>
    <row r="36" spans="1:32" ht="28.5" customHeight="1" x14ac:dyDescent="0.3">
      <c r="A36" s="262"/>
      <c r="B36" s="202"/>
      <c r="C36" s="101" t="s">
        <v>25</v>
      </c>
      <c r="D36" s="133">
        <f t="shared" si="2"/>
        <v>12</v>
      </c>
      <c r="E36" s="133">
        <f t="shared" si="3"/>
        <v>10</v>
      </c>
      <c r="F36" s="241"/>
      <c r="G36" s="28">
        <f>SUM(G31)</f>
        <v>250</v>
      </c>
      <c r="H36" s="123">
        <v>1000</v>
      </c>
      <c r="I36" s="101"/>
      <c r="J36" s="101"/>
      <c r="K36" s="101"/>
      <c r="L36" s="101"/>
      <c r="M36" s="101"/>
      <c r="N36" s="177"/>
      <c r="T36" s="52">
        <v>48</v>
      </c>
      <c r="U36" s="52">
        <v>40</v>
      </c>
      <c r="V36" s="166" t="s">
        <v>121</v>
      </c>
    </row>
    <row r="37" spans="1:32" ht="28.5" customHeight="1" x14ac:dyDescent="0.3">
      <c r="A37" s="262"/>
      <c r="B37" s="202"/>
      <c r="C37" s="101" t="s">
        <v>54</v>
      </c>
      <c r="D37" s="133">
        <f t="shared" si="2"/>
        <v>7.5</v>
      </c>
      <c r="E37" s="133">
        <f t="shared" si="3"/>
        <v>7.5</v>
      </c>
      <c r="F37" s="241"/>
      <c r="G37" s="28">
        <f>SUM(G31)</f>
        <v>250</v>
      </c>
      <c r="H37" s="123">
        <v>1000</v>
      </c>
      <c r="I37" s="101"/>
      <c r="J37" s="101"/>
      <c r="K37" s="101"/>
      <c r="L37" s="101"/>
      <c r="M37" s="101"/>
      <c r="N37" s="177"/>
      <c r="T37" s="52">
        <v>30</v>
      </c>
      <c r="U37" s="52">
        <v>30</v>
      </c>
      <c r="V37" s="166" t="s">
        <v>184</v>
      </c>
    </row>
    <row r="38" spans="1:32" ht="28.5" customHeight="1" x14ac:dyDescent="0.3">
      <c r="A38" s="262"/>
      <c r="B38" s="202"/>
      <c r="C38" s="101" t="s">
        <v>51</v>
      </c>
      <c r="D38" s="133">
        <f t="shared" si="2"/>
        <v>5</v>
      </c>
      <c r="E38" s="133">
        <f t="shared" si="3"/>
        <v>5</v>
      </c>
      <c r="F38" s="241"/>
      <c r="G38" s="28">
        <f>SUM(G31)</f>
        <v>250</v>
      </c>
      <c r="H38" s="123">
        <v>1000</v>
      </c>
      <c r="I38" s="101"/>
      <c r="J38" s="101"/>
      <c r="K38" s="101"/>
      <c r="L38" s="101"/>
      <c r="M38" s="101"/>
      <c r="N38" s="177"/>
      <c r="T38" s="52">
        <v>20</v>
      </c>
      <c r="U38" s="52">
        <v>20</v>
      </c>
      <c r="V38" s="166" t="s">
        <v>185</v>
      </c>
    </row>
    <row r="39" spans="1:32" ht="28.5" customHeight="1" x14ac:dyDescent="0.3">
      <c r="A39" s="262"/>
      <c r="B39" s="202"/>
      <c r="C39" s="101" t="s">
        <v>31</v>
      </c>
      <c r="D39" s="133">
        <f t="shared" si="2"/>
        <v>2.5</v>
      </c>
      <c r="E39" s="133">
        <f t="shared" si="3"/>
        <v>2.5</v>
      </c>
      <c r="F39" s="241"/>
      <c r="G39" s="28">
        <f>SUM(G31)</f>
        <v>250</v>
      </c>
      <c r="H39" s="123">
        <v>1000</v>
      </c>
      <c r="I39" s="101"/>
      <c r="J39" s="101"/>
      <c r="K39" s="101"/>
      <c r="L39" s="101"/>
      <c r="M39" s="101"/>
      <c r="N39" s="177"/>
      <c r="O39" s="52"/>
      <c r="P39" s="52"/>
      <c r="Q39" s="52"/>
      <c r="R39" s="52"/>
      <c r="S39" s="52"/>
      <c r="T39" s="52">
        <v>10</v>
      </c>
      <c r="U39" s="52">
        <v>10</v>
      </c>
      <c r="V39" s="166" t="s">
        <v>61</v>
      </c>
    </row>
    <row r="40" spans="1:32" ht="28.5" customHeight="1" x14ac:dyDescent="0.3">
      <c r="A40" s="262"/>
      <c r="B40" s="202"/>
      <c r="C40" s="101" t="s">
        <v>84</v>
      </c>
      <c r="D40" s="133">
        <f t="shared" si="2"/>
        <v>200</v>
      </c>
      <c r="E40" s="133">
        <f t="shared" si="3"/>
        <v>200</v>
      </c>
      <c r="F40" s="241"/>
      <c r="G40" s="28">
        <f>SUM(G31)</f>
        <v>250</v>
      </c>
      <c r="H40" s="123">
        <v>1000</v>
      </c>
      <c r="I40" s="101"/>
      <c r="J40" s="101"/>
      <c r="K40" s="101"/>
      <c r="L40" s="101"/>
      <c r="M40" s="101"/>
      <c r="N40" s="177"/>
      <c r="T40" s="52">
        <v>800</v>
      </c>
      <c r="U40" s="52">
        <v>800</v>
      </c>
      <c r="V40" s="166" t="s">
        <v>96</v>
      </c>
      <c r="W40" s="52">
        <f>SUM(D25)</f>
        <v>111</v>
      </c>
    </row>
    <row r="41" spans="1:32" ht="28.5" customHeight="1" x14ac:dyDescent="0.3">
      <c r="A41" s="262"/>
      <c r="B41" s="218" t="s">
        <v>205</v>
      </c>
      <c r="C41" s="101"/>
      <c r="D41" s="133">
        <f t="shared" si="2"/>
        <v>10</v>
      </c>
      <c r="E41" s="133">
        <f t="shared" si="3"/>
        <v>10</v>
      </c>
      <c r="F41" s="241"/>
      <c r="G41" s="28">
        <v>10</v>
      </c>
      <c r="H41" s="123">
        <v>100</v>
      </c>
      <c r="I41" s="140">
        <f>SUM(O41*G41)/H41</f>
        <v>0.26</v>
      </c>
      <c r="J41" s="140">
        <f>SUM(P41*G41)/H41</f>
        <v>1.5</v>
      </c>
      <c r="K41" s="140">
        <f>SUM(Q41*G41)/H41</f>
        <v>0.36</v>
      </c>
      <c r="L41" s="140">
        <f>SUM(R41*G41)/H41</f>
        <v>16</v>
      </c>
      <c r="M41" s="149">
        <f>SUM(S41*G41)/H41</f>
        <v>0</v>
      </c>
      <c r="N41" s="177">
        <v>61</v>
      </c>
      <c r="O41" s="164">
        <v>2.6</v>
      </c>
      <c r="P41" s="164">
        <v>15</v>
      </c>
      <c r="Q41" s="164">
        <v>3.6</v>
      </c>
      <c r="R41" s="164">
        <v>160</v>
      </c>
      <c r="T41" s="52">
        <v>100</v>
      </c>
      <c r="U41" s="52">
        <v>100</v>
      </c>
      <c r="V41" s="166" t="s">
        <v>186</v>
      </c>
    </row>
    <row r="42" spans="1:32" ht="28.5" customHeight="1" x14ac:dyDescent="0.3">
      <c r="A42" s="262"/>
      <c r="B42" s="218"/>
      <c r="C42" s="101"/>
      <c r="D42" s="133"/>
      <c r="E42" s="133"/>
      <c r="F42" s="241"/>
      <c r="G42" s="28"/>
      <c r="H42" s="123"/>
      <c r="I42" s="101"/>
      <c r="J42" s="101"/>
      <c r="K42" s="101"/>
      <c r="L42" s="101"/>
      <c r="M42" s="101"/>
      <c r="N42" s="177"/>
      <c r="T42" s="52"/>
      <c r="U42" s="52"/>
      <c r="V42" s="166"/>
    </row>
    <row r="43" spans="1:32" ht="24" customHeight="1" x14ac:dyDescent="0.3">
      <c r="A43" s="262"/>
      <c r="B43" s="107" t="s">
        <v>286</v>
      </c>
      <c r="C43" s="101"/>
      <c r="D43" s="133"/>
      <c r="E43" s="133"/>
      <c r="F43" s="352">
        <v>120</v>
      </c>
      <c r="G43" s="353">
        <v>150</v>
      </c>
      <c r="H43" s="123">
        <v>160</v>
      </c>
      <c r="I43" s="107">
        <v>5.68</v>
      </c>
      <c r="J43" s="107">
        <v>4.3600000000000003</v>
      </c>
      <c r="K43" s="107">
        <v>27.25</v>
      </c>
      <c r="L43" s="107">
        <v>171</v>
      </c>
      <c r="M43" s="107">
        <v>0</v>
      </c>
      <c r="N43" s="177">
        <v>60</v>
      </c>
      <c r="T43" s="52">
        <v>17</v>
      </c>
      <c r="U43" s="52">
        <v>14</v>
      </c>
      <c r="V43" s="166" t="s">
        <v>189</v>
      </c>
      <c r="AB43" s="120"/>
      <c r="AC43" s="120"/>
      <c r="AD43" s="120"/>
      <c r="AE43" s="120"/>
      <c r="AF43" s="120"/>
    </row>
    <row r="44" spans="1:32" ht="24" customHeight="1" x14ac:dyDescent="0.3">
      <c r="A44" s="262"/>
      <c r="B44" s="107"/>
      <c r="C44" s="101" t="s">
        <v>102</v>
      </c>
      <c r="D44" s="133">
        <v>48.4</v>
      </c>
      <c r="E44" s="133">
        <v>138.6</v>
      </c>
      <c r="F44" s="241"/>
      <c r="G44" s="28">
        <f>SUM(G38)</f>
        <v>250</v>
      </c>
      <c r="H44" s="123">
        <v>160</v>
      </c>
      <c r="I44" s="107"/>
      <c r="J44" s="107"/>
      <c r="K44" s="107"/>
      <c r="L44" s="107"/>
      <c r="M44" s="107"/>
      <c r="N44" s="177"/>
      <c r="T44" s="52">
        <v>3</v>
      </c>
      <c r="U44" s="52">
        <v>3</v>
      </c>
      <c r="V44" s="166" t="s">
        <v>20</v>
      </c>
      <c r="AB44" s="120"/>
      <c r="AC44" s="120"/>
      <c r="AD44" s="120"/>
      <c r="AE44" s="120"/>
      <c r="AF44" s="120"/>
    </row>
    <row r="45" spans="1:32" ht="24" customHeight="1" x14ac:dyDescent="0.3">
      <c r="A45" s="262"/>
      <c r="B45" s="107"/>
      <c r="C45" s="101" t="s">
        <v>27</v>
      </c>
      <c r="D45" s="133">
        <v>290</v>
      </c>
      <c r="E45" s="133">
        <v>290</v>
      </c>
      <c r="F45" s="241"/>
      <c r="G45" s="28">
        <f>SUM(G38)</f>
        <v>250</v>
      </c>
      <c r="H45" s="123">
        <v>160</v>
      </c>
      <c r="I45" s="107"/>
      <c r="J45" s="107"/>
      <c r="K45" s="107"/>
      <c r="L45" s="107"/>
      <c r="M45" s="107"/>
      <c r="N45" s="177"/>
      <c r="T45" s="52">
        <v>5.6</v>
      </c>
      <c r="U45" s="52">
        <v>5</v>
      </c>
      <c r="V45" s="166" t="s">
        <v>190</v>
      </c>
      <c r="AB45" s="120"/>
      <c r="AC45" s="120"/>
      <c r="AD45" s="120"/>
      <c r="AE45" s="120"/>
      <c r="AF45" s="120"/>
    </row>
    <row r="46" spans="1:32" ht="24" customHeight="1" x14ac:dyDescent="0.3">
      <c r="A46" s="262"/>
      <c r="B46" s="107"/>
      <c r="C46" s="101" t="s">
        <v>26</v>
      </c>
      <c r="D46" s="133">
        <v>5</v>
      </c>
      <c r="E46" s="133">
        <v>5</v>
      </c>
      <c r="F46" s="241"/>
      <c r="G46" s="28">
        <f>SUM(G38)</f>
        <v>250</v>
      </c>
      <c r="H46" s="123">
        <v>160</v>
      </c>
      <c r="I46" s="107"/>
      <c r="J46" s="107"/>
      <c r="K46" s="107"/>
      <c r="L46" s="107"/>
      <c r="M46" s="107"/>
      <c r="N46" s="177"/>
      <c r="T46" s="52">
        <v>4</v>
      </c>
      <c r="U46" s="52">
        <v>4</v>
      </c>
      <c r="V46" s="166" t="s">
        <v>133</v>
      </c>
      <c r="W46" s="52">
        <f>SUM(D18)</f>
        <v>7.3096446700507611</v>
      </c>
      <c r="AB46" s="120"/>
      <c r="AC46" s="120"/>
      <c r="AD46" s="120"/>
      <c r="AE46" s="120"/>
      <c r="AF46" s="120"/>
    </row>
    <row r="47" spans="1:32" ht="22.5" customHeight="1" x14ac:dyDescent="0.3">
      <c r="A47" s="262"/>
      <c r="B47" s="255" t="s">
        <v>319</v>
      </c>
      <c r="C47" s="6"/>
      <c r="D47" s="133"/>
      <c r="E47" s="133"/>
      <c r="F47" s="352">
        <v>65</v>
      </c>
      <c r="G47" s="353">
        <v>85</v>
      </c>
      <c r="H47" s="123"/>
      <c r="I47" s="101">
        <v>22.47</v>
      </c>
      <c r="J47" s="101">
        <v>9.14</v>
      </c>
      <c r="K47" s="101">
        <v>24.73</v>
      </c>
      <c r="L47" s="101">
        <v>271</v>
      </c>
      <c r="M47" s="101">
        <v>0.15</v>
      </c>
      <c r="N47" s="177">
        <v>106</v>
      </c>
      <c r="T47" s="52"/>
      <c r="U47" s="52"/>
      <c r="V47" s="166"/>
      <c r="AB47" s="120"/>
      <c r="AC47" s="120"/>
      <c r="AD47" s="120"/>
      <c r="AE47" s="120"/>
      <c r="AF47" s="120"/>
    </row>
    <row r="48" spans="1:32" ht="22.5" customHeight="1" x14ac:dyDescent="0.3">
      <c r="A48" s="262"/>
      <c r="B48" s="255"/>
      <c r="C48" s="6" t="s">
        <v>320</v>
      </c>
      <c r="D48" s="133">
        <v>77</v>
      </c>
      <c r="E48" s="133">
        <v>76</v>
      </c>
      <c r="F48" s="241"/>
      <c r="G48" s="28"/>
      <c r="H48" s="123"/>
      <c r="I48" s="101"/>
      <c r="J48" s="101"/>
      <c r="K48" s="101"/>
      <c r="L48" s="101"/>
      <c r="M48" s="101"/>
      <c r="N48" s="177"/>
      <c r="T48" s="52"/>
      <c r="U48" s="52"/>
      <c r="V48" s="166"/>
      <c r="AB48" s="120"/>
      <c r="AC48" s="120"/>
      <c r="AD48" s="120"/>
      <c r="AE48" s="120"/>
      <c r="AF48" s="120"/>
    </row>
    <row r="49" spans="1:32" ht="22.5" customHeight="1" x14ac:dyDescent="0.3">
      <c r="A49" s="262"/>
      <c r="B49" s="255"/>
      <c r="C49" s="6" t="s">
        <v>316</v>
      </c>
      <c r="D49" s="133">
        <v>7</v>
      </c>
      <c r="E49" s="133">
        <v>7</v>
      </c>
      <c r="F49" s="241"/>
      <c r="G49" s="28"/>
      <c r="H49" s="123"/>
      <c r="I49" s="101"/>
      <c r="J49" s="101"/>
      <c r="K49" s="101"/>
      <c r="L49" s="101"/>
      <c r="M49" s="101"/>
      <c r="N49" s="177"/>
      <c r="T49" s="52"/>
      <c r="U49" s="52"/>
      <c r="V49" s="166"/>
      <c r="AB49" s="120"/>
      <c r="AC49" s="120"/>
      <c r="AD49" s="120"/>
      <c r="AE49" s="120"/>
      <c r="AF49" s="120"/>
    </row>
    <row r="50" spans="1:32" ht="22.5" customHeight="1" x14ac:dyDescent="0.3">
      <c r="A50" s="262"/>
      <c r="B50" s="201"/>
      <c r="C50" s="101" t="s">
        <v>26</v>
      </c>
      <c r="D50" s="133">
        <v>8</v>
      </c>
      <c r="E50" s="133">
        <v>8</v>
      </c>
      <c r="F50" s="241"/>
      <c r="G50" s="28">
        <f>SUM(G45)</f>
        <v>250</v>
      </c>
      <c r="H50" s="123">
        <v>80</v>
      </c>
      <c r="I50" s="107"/>
      <c r="J50" s="107"/>
      <c r="K50" s="107"/>
      <c r="L50" s="107"/>
      <c r="M50" s="107"/>
      <c r="N50" s="177"/>
      <c r="T50" s="52">
        <v>5</v>
      </c>
      <c r="U50" s="52">
        <v>5</v>
      </c>
      <c r="V50" s="166" t="s">
        <v>20</v>
      </c>
      <c r="AB50" s="120"/>
      <c r="AC50" s="120"/>
      <c r="AD50" s="120"/>
      <c r="AE50" s="120"/>
      <c r="AF50" s="120"/>
    </row>
    <row r="51" spans="1:32" ht="22.5" customHeight="1" x14ac:dyDescent="0.3">
      <c r="A51" s="262"/>
      <c r="B51" s="201"/>
      <c r="C51" s="101" t="s">
        <v>146</v>
      </c>
      <c r="D51" s="133">
        <v>8</v>
      </c>
      <c r="E51" s="133">
        <v>8</v>
      </c>
      <c r="F51" s="241"/>
      <c r="G51" s="28">
        <f>SUM(G45)</f>
        <v>250</v>
      </c>
      <c r="H51" s="123">
        <v>80</v>
      </c>
      <c r="I51" s="107"/>
      <c r="J51" s="107"/>
      <c r="K51" s="107"/>
      <c r="L51" s="107"/>
      <c r="M51" s="107"/>
      <c r="N51" s="177"/>
      <c r="T51" s="52">
        <v>16</v>
      </c>
      <c r="U51" s="52">
        <v>16</v>
      </c>
      <c r="V51" s="166" t="s">
        <v>133</v>
      </c>
      <c r="AB51" s="120"/>
      <c r="AC51" s="120"/>
      <c r="AD51" s="120"/>
      <c r="AE51" s="120"/>
      <c r="AF51" s="120"/>
    </row>
    <row r="52" spans="1:32" ht="28.5" customHeight="1" x14ac:dyDescent="0.3">
      <c r="A52" s="262"/>
      <c r="B52" s="202"/>
      <c r="C52" s="101"/>
      <c r="D52" s="133"/>
      <c r="E52" s="133"/>
      <c r="F52" s="241"/>
      <c r="G52" s="28">
        <f>SUM(G47)</f>
        <v>85</v>
      </c>
      <c r="H52" s="123">
        <v>160</v>
      </c>
      <c r="I52" s="101"/>
      <c r="J52" s="101"/>
      <c r="K52" s="101"/>
      <c r="L52" s="101"/>
      <c r="M52" s="101"/>
      <c r="N52" s="177"/>
      <c r="T52" s="52">
        <v>5</v>
      </c>
      <c r="U52" s="52">
        <v>5</v>
      </c>
      <c r="V52" s="166" t="s">
        <v>192</v>
      </c>
      <c r="W52" s="52">
        <f>SUM(D12,D17,D39,D58,D73,D80)</f>
        <v>61.577055837563449</v>
      </c>
    </row>
    <row r="53" spans="1:32" ht="28.5" customHeight="1" x14ac:dyDescent="0.3">
      <c r="A53" s="262"/>
      <c r="B53" s="202"/>
      <c r="C53" s="101"/>
      <c r="D53" s="133"/>
      <c r="E53" s="133"/>
      <c r="F53" s="241"/>
      <c r="G53" s="28">
        <f>SUM(G47)</f>
        <v>85</v>
      </c>
      <c r="H53" s="123">
        <v>160</v>
      </c>
      <c r="I53" s="101"/>
      <c r="J53" s="101"/>
      <c r="K53" s="101"/>
      <c r="L53" s="101"/>
      <c r="M53" s="101"/>
      <c r="N53" s="177"/>
      <c r="T53" s="52">
        <v>4</v>
      </c>
      <c r="U53" s="52">
        <v>4</v>
      </c>
      <c r="V53" s="166" t="s">
        <v>193</v>
      </c>
      <c r="W53" s="52">
        <f>SUM(D13,D20,D46,D52,D70)</f>
        <v>14.25</v>
      </c>
    </row>
    <row r="54" spans="1:32" ht="28.5" customHeight="1" x14ac:dyDescent="0.3">
      <c r="A54" s="262"/>
      <c r="B54" s="202"/>
      <c r="C54" s="101"/>
      <c r="D54" s="133"/>
      <c r="E54" s="133"/>
      <c r="F54" s="241"/>
      <c r="G54" s="28">
        <f>SUM(G47)</f>
        <v>85</v>
      </c>
      <c r="H54" s="123">
        <v>160</v>
      </c>
      <c r="I54" s="101"/>
      <c r="J54" s="101"/>
      <c r="K54" s="101"/>
      <c r="L54" s="101"/>
      <c r="M54" s="101"/>
      <c r="N54" s="177"/>
      <c r="T54" s="52">
        <v>53</v>
      </c>
      <c r="U54" s="52">
        <v>53</v>
      </c>
      <c r="V54" s="166" t="s">
        <v>194</v>
      </c>
      <c r="W54" s="52">
        <f>SUM(D30,D38,D67)</f>
        <v>12</v>
      </c>
    </row>
    <row r="55" spans="1:32" ht="28.5" customHeight="1" x14ac:dyDescent="0.3">
      <c r="A55" s="262"/>
      <c r="B55" s="203" t="s">
        <v>293</v>
      </c>
      <c r="C55" s="104"/>
      <c r="D55" s="133"/>
      <c r="E55" s="133">
        <f t="shared" ref="E55:E60" si="4">SUM(G55*U55)/H55</f>
        <v>0</v>
      </c>
      <c r="F55" s="352">
        <v>150</v>
      </c>
      <c r="G55" s="353">
        <v>180</v>
      </c>
      <c r="H55" s="123">
        <v>1000</v>
      </c>
      <c r="I55" s="140">
        <f>SUM(O55*G55)/H55</f>
        <v>0.14399999999999999</v>
      </c>
      <c r="J55" s="140">
        <f>SUM(P55*G55)/H55</f>
        <v>0.14399999999999999</v>
      </c>
      <c r="K55" s="140">
        <f>SUM(Q55*G55)/H55</f>
        <v>21.492000000000001</v>
      </c>
      <c r="L55" s="140">
        <f>SUM(R55*G55)/H55</f>
        <v>87.84</v>
      </c>
      <c r="M55" s="149">
        <f>SUM(S55*G55)/H55</f>
        <v>1.548</v>
      </c>
      <c r="N55" s="177">
        <v>76</v>
      </c>
      <c r="O55" s="75">
        <v>0.8</v>
      </c>
      <c r="P55" s="75">
        <v>0.8</v>
      </c>
      <c r="Q55" s="75">
        <v>119.4</v>
      </c>
      <c r="R55" s="75">
        <v>488</v>
      </c>
      <c r="S55" s="75">
        <v>8.6</v>
      </c>
      <c r="T55" s="73"/>
      <c r="U55" s="73"/>
      <c r="V55" s="166" t="s">
        <v>195</v>
      </c>
      <c r="W55" s="52">
        <f>SUM(D66)</f>
        <v>4.5</v>
      </c>
    </row>
    <row r="56" spans="1:32" ht="28.5" customHeight="1" x14ac:dyDescent="0.3">
      <c r="A56" s="262"/>
      <c r="B56" s="203"/>
      <c r="C56" s="104" t="s">
        <v>294</v>
      </c>
      <c r="D56" s="133">
        <v>18</v>
      </c>
      <c r="E56" s="133">
        <v>45</v>
      </c>
      <c r="F56" s="241"/>
      <c r="G56" s="28">
        <f>SUM(G55)</f>
        <v>180</v>
      </c>
      <c r="H56" s="123">
        <v>1000</v>
      </c>
      <c r="I56" s="145"/>
      <c r="J56" s="145"/>
      <c r="K56" s="145"/>
      <c r="L56" s="153"/>
      <c r="M56" s="145"/>
      <c r="N56" s="177"/>
      <c r="O56" s="75"/>
      <c r="P56" s="75"/>
      <c r="Q56" s="75"/>
      <c r="R56" s="75"/>
      <c r="S56" s="75"/>
      <c r="T56" s="51">
        <v>227</v>
      </c>
      <c r="U56" s="51">
        <v>200</v>
      </c>
      <c r="V56" s="166" t="s">
        <v>196</v>
      </c>
    </row>
    <row r="57" spans="1:32" ht="28.5" customHeight="1" x14ac:dyDescent="0.3">
      <c r="A57" s="262"/>
      <c r="B57" s="203"/>
      <c r="C57" s="113" t="s">
        <v>27</v>
      </c>
      <c r="D57" s="133">
        <f t="shared" si="2"/>
        <v>154.80000000000001</v>
      </c>
      <c r="E57" s="133">
        <f t="shared" si="4"/>
        <v>154.80000000000001</v>
      </c>
      <c r="F57" s="241"/>
      <c r="G57" s="28">
        <f>SUM(G55)</f>
        <v>180</v>
      </c>
      <c r="H57" s="123">
        <v>1000</v>
      </c>
      <c r="I57" s="145"/>
      <c r="J57" s="145"/>
      <c r="K57" s="145"/>
      <c r="L57" s="153"/>
      <c r="M57" s="145"/>
      <c r="N57" s="177"/>
      <c r="O57" s="75"/>
      <c r="P57" s="75"/>
      <c r="Q57" s="75"/>
      <c r="R57" s="75"/>
      <c r="S57" s="75"/>
      <c r="T57" s="73">
        <v>860</v>
      </c>
      <c r="U57" s="73">
        <v>860</v>
      </c>
      <c r="V57" s="166" t="s">
        <v>33</v>
      </c>
      <c r="W57" s="52">
        <f>SUM(D9,D69)</f>
        <v>165</v>
      </c>
    </row>
    <row r="58" spans="1:32" ht="28.5" customHeight="1" x14ac:dyDescent="0.3">
      <c r="A58" s="262"/>
      <c r="B58" s="203"/>
      <c r="C58" s="104" t="s">
        <v>31</v>
      </c>
      <c r="D58" s="133">
        <v>15</v>
      </c>
      <c r="E58" s="133">
        <f t="shared" si="4"/>
        <v>18</v>
      </c>
      <c r="F58" s="241"/>
      <c r="G58" s="28">
        <f>SUM(G55)</f>
        <v>180</v>
      </c>
      <c r="H58" s="123">
        <v>1000</v>
      </c>
      <c r="I58" s="145"/>
      <c r="J58" s="145"/>
      <c r="K58" s="145"/>
      <c r="L58" s="153"/>
      <c r="M58" s="145"/>
      <c r="N58" s="177"/>
      <c r="O58" s="75"/>
      <c r="P58" s="75"/>
      <c r="Q58" s="75"/>
      <c r="R58" s="75"/>
      <c r="S58" s="75"/>
      <c r="T58" s="73">
        <v>100</v>
      </c>
      <c r="U58" s="73">
        <v>100</v>
      </c>
      <c r="V58" s="166" t="s">
        <v>197</v>
      </c>
    </row>
    <row r="59" spans="1:32" ht="28.5" customHeight="1" x14ac:dyDescent="0.3">
      <c r="A59" s="262"/>
      <c r="B59" s="203"/>
      <c r="C59" s="104" t="s">
        <v>62</v>
      </c>
      <c r="D59" s="133">
        <f t="shared" si="2"/>
        <v>0.18</v>
      </c>
      <c r="E59" s="133">
        <f t="shared" si="4"/>
        <v>0.18</v>
      </c>
      <c r="F59" s="241"/>
      <c r="G59" s="28">
        <f>SUM(G55)</f>
        <v>180</v>
      </c>
      <c r="H59" s="123">
        <v>1000</v>
      </c>
      <c r="I59" s="145"/>
      <c r="J59" s="145"/>
      <c r="K59" s="145"/>
      <c r="L59" s="153"/>
      <c r="M59" s="145"/>
      <c r="N59" s="177"/>
      <c r="O59" s="75"/>
      <c r="P59" s="75"/>
      <c r="Q59" s="75"/>
      <c r="R59" s="75"/>
      <c r="S59" s="75"/>
      <c r="T59" s="73">
        <v>1</v>
      </c>
      <c r="U59" s="73">
        <v>1</v>
      </c>
      <c r="V59" s="166" t="s">
        <v>198</v>
      </c>
    </row>
    <row r="60" spans="1:32" ht="28.5" customHeight="1" x14ac:dyDescent="0.3">
      <c r="A60" s="262"/>
      <c r="B60" s="205" t="s">
        <v>28</v>
      </c>
      <c r="C60" s="104"/>
      <c r="D60" s="133">
        <f t="shared" si="2"/>
        <v>50</v>
      </c>
      <c r="E60" s="133">
        <f t="shared" si="4"/>
        <v>50</v>
      </c>
      <c r="F60" s="352">
        <v>30</v>
      </c>
      <c r="G60" s="353">
        <v>50</v>
      </c>
      <c r="H60" s="123">
        <v>40</v>
      </c>
      <c r="I60" s="140">
        <f>SUM(O60*G60)/H60</f>
        <v>3.0625000000000004</v>
      </c>
      <c r="J60" s="140">
        <f>SUM(P60*G60)/H60</f>
        <v>0.1</v>
      </c>
      <c r="K60" s="140">
        <f>SUM(Q60*G60)/H60</f>
        <v>9.4375</v>
      </c>
      <c r="L60" s="140">
        <f>SUM(R60*G60)/H60</f>
        <v>18.274999999999999</v>
      </c>
      <c r="M60" s="149">
        <f>SUM(S60*G60)/H60</f>
        <v>0</v>
      </c>
      <c r="N60" s="177">
        <v>92</v>
      </c>
      <c r="O60" s="79">
        <v>2.4500000000000002</v>
      </c>
      <c r="P60" s="79">
        <v>0.08</v>
      </c>
      <c r="Q60" s="79">
        <v>7.55</v>
      </c>
      <c r="R60" s="79">
        <v>14.62</v>
      </c>
      <c r="S60" s="80">
        <v>0</v>
      </c>
      <c r="T60" s="52">
        <v>40</v>
      </c>
      <c r="U60" s="70">
        <v>40</v>
      </c>
      <c r="V60" s="166" t="s">
        <v>94</v>
      </c>
      <c r="W60" s="52">
        <f>SUM(D76)</f>
        <v>186.5</v>
      </c>
    </row>
    <row r="61" spans="1:32" s="173" customFormat="1" ht="28.5" customHeight="1" x14ac:dyDescent="0.3">
      <c r="A61" s="262"/>
      <c r="B61" s="202"/>
      <c r="C61" s="2"/>
      <c r="D61" s="132"/>
      <c r="E61" s="146"/>
      <c r="F61" s="250"/>
      <c r="G61" s="110"/>
      <c r="H61" s="123"/>
      <c r="I61" s="132"/>
      <c r="J61" s="101"/>
      <c r="K61" s="101"/>
      <c r="L61" s="101"/>
      <c r="M61" s="132"/>
      <c r="N61" s="177"/>
      <c r="O61" s="52"/>
      <c r="P61" s="51"/>
      <c r="Q61" s="51"/>
      <c r="R61" s="51"/>
      <c r="S61" s="52"/>
      <c r="T61" s="52"/>
      <c r="U61" s="70"/>
      <c r="V61" s="166" t="s">
        <v>199</v>
      </c>
      <c r="W61" s="52">
        <f>SUM(D48)</f>
        <v>77</v>
      </c>
      <c r="X61" s="51"/>
      <c r="Y61" s="51"/>
      <c r="Z61" s="51"/>
      <c r="AA61" s="51"/>
      <c r="AB61" s="51"/>
      <c r="AC61" s="51"/>
      <c r="AD61" s="51"/>
      <c r="AE61" s="51"/>
      <c r="AF61" s="51"/>
    </row>
    <row r="62" spans="1:32" s="175" customFormat="1" ht="28.5" customHeight="1" x14ac:dyDescent="0.3">
      <c r="A62" s="280"/>
      <c r="B62" s="345" t="s">
        <v>65</v>
      </c>
      <c r="C62" s="314"/>
      <c r="D62" s="315"/>
      <c r="E62" s="316"/>
      <c r="F62" s="313">
        <v>640</v>
      </c>
      <c r="G62" s="28">
        <v>820</v>
      </c>
      <c r="H62" s="123"/>
      <c r="I62" s="315">
        <f>SUM(I27:I61)</f>
        <v>33.943999999999996</v>
      </c>
      <c r="J62" s="315">
        <f>SUM(J27:J61)</f>
        <v>23.214000000000002</v>
      </c>
      <c r="K62" s="315">
        <f>SUM(K27:K61)</f>
        <v>97.572000000000003</v>
      </c>
      <c r="L62" s="315">
        <f>SUM(L27:L61)</f>
        <v>702.495</v>
      </c>
      <c r="M62" s="315">
        <f>SUM(M27:M61)</f>
        <v>15.3155</v>
      </c>
      <c r="N62" s="223"/>
      <c r="O62" s="52"/>
      <c r="P62" s="51"/>
      <c r="Q62" s="51"/>
      <c r="R62" s="51"/>
      <c r="S62" s="52"/>
      <c r="T62" s="52"/>
      <c r="U62" s="70"/>
      <c r="V62" s="166" t="s">
        <v>200</v>
      </c>
      <c r="W62" s="51"/>
      <c r="X62" s="51"/>
      <c r="Y62" s="51"/>
      <c r="Z62" s="51"/>
      <c r="AA62" s="51"/>
      <c r="AB62" s="51"/>
      <c r="AC62" s="51"/>
      <c r="AD62" s="51"/>
      <c r="AE62" s="51"/>
      <c r="AF62" s="51"/>
    </row>
    <row r="63" spans="1:32" ht="28.5" customHeight="1" x14ac:dyDescent="0.3">
      <c r="A63" s="281" t="s">
        <v>30</v>
      </c>
      <c r="B63" s="202" t="s">
        <v>89</v>
      </c>
      <c r="C63" s="101"/>
      <c r="D63" s="101"/>
      <c r="E63" s="101"/>
      <c r="F63" s="110">
        <v>50</v>
      </c>
      <c r="G63" s="110">
        <v>100</v>
      </c>
      <c r="H63" s="123">
        <v>100</v>
      </c>
      <c r="I63" s="140">
        <f>SUM(O63*G63)/H63</f>
        <v>18.690000000000001</v>
      </c>
      <c r="J63" s="140">
        <f>SUM(P63*G63)/H63</f>
        <v>12.67</v>
      </c>
      <c r="K63" s="140">
        <f>SUM(Q63*G63)/H63</f>
        <v>11.4</v>
      </c>
      <c r="L63" s="140">
        <f>SUM(R63*G63)/H63</f>
        <v>234</v>
      </c>
      <c r="M63" s="149">
        <f>SUM(S63*G63)/H63</f>
        <v>0.25</v>
      </c>
      <c r="N63" s="177">
        <v>51</v>
      </c>
      <c r="O63" s="52">
        <v>18.690000000000001</v>
      </c>
      <c r="P63" s="52">
        <v>12.67</v>
      </c>
      <c r="Q63" s="52">
        <v>11.4</v>
      </c>
      <c r="R63" s="52">
        <v>234</v>
      </c>
      <c r="S63" s="52">
        <v>0.25</v>
      </c>
      <c r="V63" s="166" t="s">
        <v>201</v>
      </c>
    </row>
    <row r="64" spans="1:32" ht="28.5" customHeight="1" x14ac:dyDescent="0.3">
      <c r="A64" s="262"/>
      <c r="B64" s="202"/>
      <c r="C64" s="101" t="s">
        <v>90</v>
      </c>
      <c r="D64" s="133">
        <v>102</v>
      </c>
      <c r="E64" s="133">
        <v>100</v>
      </c>
      <c r="F64" s="241"/>
      <c r="G64" s="28">
        <f>SUM(G63)</f>
        <v>100</v>
      </c>
      <c r="H64" s="123">
        <v>100</v>
      </c>
      <c r="I64" s="101"/>
      <c r="J64" s="101"/>
      <c r="K64" s="101"/>
      <c r="L64" s="101"/>
      <c r="M64" s="101"/>
      <c r="N64" s="177"/>
      <c r="T64" s="52">
        <v>102</v>
      </c>
      <c r="U64" s="52">
        <v>100</v>
      </c>
      <c r="V64" s="166" t="s">
        <v>202</v>
      </c>
    </row>
    <row r="65" spans="1:23" ht="28.5" customHeight="1" x14ac:dyDescent="0.3">
      <c r="A65" s="262"/>
      <c r="B65" s="202"/>
      <c r="C65" s="101" t="s">
        <v>55</v>
      </c>
      <c r="D65" s="133">
        <f>SUM(G65*T65)/H65</f>
        <v>13</v>
      </c>
      <c r="E65" s="133">
        <f>SUM(G65*U65)/H65</f>
        <v>13</v>
      </c>
      <c r="F65" s="241"/>
      <c r="G65" s="28">
        <f>SUM(G63)</f>
        <v>100</v>
      </c>
      <c r="H65" s="123">
        <v>100</v>
      </c>
      <c r="I65" s="101"/>
      <c r="J65" s="101"/>
      <c r="K65" s="101"/>
      <c r="L65" s="101"/>
      <c r="M65" s="101"/>
      <c r="N65" s="177"/>
      <c r="T65" s="52">
        <v>13</v>
      </c>
      <c r="U65" s="52">
        <v>13</v>
      </c>
      <c r="V65" s="166" t="s">
        <v>203</v>
      </c>
    </row>
    <row r="66" spans="1:23" ht="28.5" customHeight="1" x14ac:dyDescent="0.3">
      <c r="A66" s="262"/>
      <c r="B66" s="202"/>
      <c r="C66" s="101" t="s">
        <v>38</v>
      </c>
      <c r="D66" s="133">
        <f>SUM(G66*T66)/H66</f>
        <v>4.5</v>
      </c>
      <c r="E66" s="133">
        <f>SUM(G66*U66)/H66</f>
        <v>4</v>
      </c>
      <c r="F66" s="241"/>
      <c r="G66" s="28">
        <f>SUM(G63)</f>
        <v>100</v>
      </c>
      <c r="H66" s="123">
        <v>100</v>
      </c>
      <c r="I66" s="101"/>
      <c r="J66" s="101"/>
      <c r="K66" s="101"/>
      <c r="L66" s="101"/>
      <c r="M66" s="101"/>
      <c r="N66" s="177"/>
      <c r="T66" s="52">
        <v>4.5</v>
      </c>
      <c r="U66" s="52">
        <v>4</v>
      </c>
      <c r="V66" s="166" t="s">
        <v>204</v>
      </c>
      <c r="W66" s="52">
        <f>SUM(D41)</f>
        <v>10</v>
      </c>
    </row>
    <row r="67" spans="1:23" ht="28.5" customHeight="1" x14ac:dyDescent="0.3">
      <c r="A67" s="262"/>
      <c r="B67" s="202"/>
      <c r="C67" s="101" t="s">
        <v>51</v>
      </c>
      <c r="D67" s="133">
        <f>SUM(G67*T67)/H67</f>
        <v>4</v>
      </c>
      <c r="E67" s="133">
        <f>SUM(G67*U67)/H67</f>
        <v>4</v>
      </c>
      <c r="F67" s="241"/>
      <c r="G67" s="28">
        <f>SUM(G63)</f>
        <v>100</v>
      </c>
      <c r="H67" s="123">
        <v>100</v>
      </c>
      <c r="I67" s="101"/>
      <c r="J67" s="101"/>
      <c r="K67" s="101"/>
      <c r="L67" s="101"/>
      <c r="M67" s="101"/>
      <c r="N67" s="177"/>
      <c r="T67" s="52">
        <v>4</v>
      </c>
      <c r="U67" s="52">
        <v>4</v>
      </c>
      <c r="V67" s="166" t="s">
        <v>205</v>
      </c>
    </row>
    <row r="68" spans="1:23" ht="28.5" customHeight="1" x14ac:dyDescent="0.3">
      <c r="A68" s="262"/>
      <c r="B68" s="203" t="s">
        <v>91</v>
      </c>
      <c r="C68" s="104"/>
      <c r="D68" s="133"/>
      <c r="E68" s="133"/>
      <c r="F68" s="241">
        <v>30</v>
      </c>
      <c r="G68" s="355">
        <v>50</v>
      </c>
      <c r="H68" s="123">
        <v>1000</v>
      </c>
      <c r="I68" s="140">
        <f>SUM(O68*G68)/H68</f>
        <v>0.97150000000000003</v>
      </c>
      <c r="J68" s="140">
        <f>SUM(P68*G68)/H68</f>
        <v>2.2595000000000001</v>
      </c>
      <c r="K68" s="140">
        <f>SUM(Q68*G68)/H68</f>
        <v>6.6275000000000013</v>
      </c>
      <c r="L68" s="140">
        <f>SUM(R68*G68)/H68</f>
        <v>50.75</v>
      </c>
      <c r="M68" s="149">
        <f>SUM(S68*G68)/H68</f>
        <v>0.16250000000000001</v>
      </c>
      <c r="N68" s="177">
        <v>85</v>
      </c>
      <c r="O68" s="51">
        <v>19.43</v>
      </c>
      <c r="P68" s="51">
        <v>45.19</v>
      </c>
      <c r="Q68" s="51">
        <v>132.55000000000001</v>
      </c>
      <c r="R68" s="51">
        <v>1015</v>
      </c>
      <c r="S68" s="51">
        <v>3.25</v>
      </c>
      <c r="T68" s="73"/>
      <c r="U68" s="73"/>
      <c r="V68" s="166" t="s">
        <v>206</v>
      </c>
      <c r="W68" s="52">
        <f>SUM(D22)</f>
        <v>16</v>
      </c>
    </row>
    <row r="69" spans="1:23" ht="28.5" customHeight="1" x14ac:dyDescent="0.3">
      <c r="A69" s="262"/>
      <c r="B69" s="203"/>
      <c r="C69" s="104" t="s">
        <v>33</v>
      </c>
      <c r="D69" s="133">
        <f t="shared" ref="D69:D74" si="5">SUM(G69*T69)/H69</f>
        <v>25</v>
      </c>
      <c r="E69" s="133">
        <f t="shared" ref="E69:E74" si="6">SUM(G69*U69)/H69</f>
        <v>25</v>
      </c>
      <c r="F69" s="241"/>
      <c r="G69" s="28">
        <f>SUM(G68)</f>
        <v>50</v>
      </c>
      <c r="H69" s="123">
        <v>1000</v>
      </c>
      <c r="I69" s="101"/>
      <c r="J69" s="101"/>
      <c r="K69" s="101"/>
      <c r="L69" s="101"/>
      <c r="M69" s="101"/>
      <c r="N69" s="177"/>
      <c r="O69" s="52"/>
      <c r="P69" s="52"/>
      <c r="Q69" s="52"/>
      <c r="R69" s="52"/>
      <c r="S69" s="52"/>
      <c r="T69" s="73">
        <v>500</v>
      </c>
      <c r="U69" s="73">
        <v>500</v>
      </c>
      <c r="V69" s="166" t="s">
        <v>207</v>
      </c>
      <c r="W69" s="52">
        <f>SUM(D15)</f>
        <v>0.27411167512690354</v>
      </c>
    </row>
    <row r="70" spans="1:23" ht="28.5" customHeight="1" x14ac:dyDescent="0.3">
      <c r="A70" s="262"/>
      <c r="B70" s="203"/>
      <c r="C70" s="104" t="s">
        <v>26</v>
      </c>
      <c r="D70" s="133">
        <f t="shared" si="5"/>
        <v>2.25</v>
      </c>
      <c r="E70" s="133">
        <f t="shared" si="6"/>
        <v>2.25</v>
      </c>
      <c r="F70" s="241"/>
      <c r="G70" s="28">
        <f>SUM(G68)</f>
        <v>50</v>
      </c>
      <c r="H70" s="123">
        <v>1000</v>
      </c>
      <c r="I70" s="101"/>
      <c r="J70" s="101"/>
      <c r="K70" s="101"/>
      <c r="L70" s="101"/>
      <c r="M70" s="101"/>
      <c r="N70" s="177"/>
      <c r="T70" s="79">
        <v>45</v>
      </c>
      <c r="U70" s="79">
        <v>45</v>
      </c>
      <c r="V70" s="166" t="s">
        <v>208</v>
      </c>
    </row>
    <row r="71" spans="1:23" ht="28.5" customHeight="1" x14ac:dyDescent="0.3">
      <c r="A71" s="262"/>
      <c r="B71" s="202"/>
      <c r="C71" s="104" t="s">
        <v>55</v>
      </c>
      <c r="D71" s="133">
        <f t="shared" si="5"/>
        <v>2.25</v>
      </c>
      <c r="E71" s="133">
        <f t="shared" si="6"/>
        <v>2.25</v>
      </c>
      <c r="F71" s="241"/>
      <c r="G71" s="28">
        <f>SUM(G68)</f>
        <v>50</v>
      </c>
      <c r="H71" s="123">
        <v>1000</v>
      </c>
      <c r="I71" s="101"/>
      <c r="J71" s="101"/>
      <c r="K71" s="101"/>
      <c r="L71" s="101"/>
      <c r="M71" s="101"/>
      <c r="N71" s="177"/>
      <c r="T71" s="52">
        <v>45</v>
      </c>
      <c r="U71" s="52">
        <v>45</v>
      </c>
      <c r="V71" s="166" t="s">
        <v>209</v>
      </c>
    </row>
    <row r="72" spans="1:23" ht="28.5" customHeight="1" x14ac:dyDescent="0.3">
      <c r="A72" s="262"/>
      <c r="B72" s="203"/>
      <c r="C72" s="104" t="s">
        <v>27</v>
      </c>
      <c r="D72" s="133">
        <f t="shared" si="5"/>
        <v>25</v>
      </c>
      <c r="E72" s="133">
        <f t="shared" si="6"/>
        <v>25</v>
      </c>
      <c r="F72" s="241"/>
      <c r="G72" s="28">
        <f>SUM(G68)</f>
        <v>50</v>
      </c>
      <c r="H72" s="123">
        <v>1000</v>
      </c>
      <c r="I72" s="101"/>
      <c r="J72" s="101"/>
      <c r="K72" s="101"/>
      <c r="L72" s="101"/>
      <c r="M72" s="101"/>
      <c r="N72" s="177"/>
      <c r="T72" s="73">
        <v>500</v>
      </c>
      <c r="U72" s="73">
        <v>500</v>
      </c>
      <c r="V72" s="166" t="s">
        <v>36</v>
      </c>
      <c r="W72" s="52">
        <f>SUM(D84)</f>
        <v>5</v>
      </c>
    </row>
    <row r="73" spans="1:23" ht="28.5" customHeight="1" x14ac:dyDescent="0.3">
      <c r="A73" s="262"/>
      <c r="B73" s="203"/>
      <c r="C73" s="104" t="s">
        <v>31</v>
      </c>
      <c r="D73" s="133">
        <f t="shared" si="5"/>
        <v>4</v>
      </c>
      <c r="E73" s="133">
        <f t="shared" si="6"/>
        <v>4</v>
      </c>
      <c r="F73" s="241"/>
      <c r="G73" s="28">
        <f>SUM(G68)</f>
        <v>50</v>
      </c>
      <c r="H73" s="123">
        <v>1000</v>
      </c>
      <c r="I73" s="101"/>
      <c r="J73" s="101"/>
      <c r="K73" s="101"/>
      <c r="L73" s="101"/>
      <c r="M73" s="101"/>
      <c r="N73" s="177"/>
      <c r="O73" s="52"/>
      <c r="P73" s="52"/>
      <c r="Q73" s="52"/>
      <c r="R73" s="52"/>
      <c r="T73" s="73">
        <v>80</v>
      </c>
      <c r="U73" s="73">
        <v>80</v>
      </c>
      <c r="V73" s="166" t="s">
        <v>210</v>
      </c>
    </row>
    <row r="74" spans="1:23" ht="28.5" customHeight="1" x14ac:dyDescent="0.3">
      <c r="A74" s="262"/>
      <c r="B74" s="203"/>
      <c r="C74" s="104" t="s">
        <v>92</v>
      </c>
      <c r="D74" s="133">
        <f t="shared" si="5"/>
        <v>2.5000000000000001E-3</v>
      </c>
      <c r="E74" s="133">
        <f t="shared" si="6"/>
        <v>2.5000000000000001E-3</v>
      </c>
      <c r="F74" s="241"/>
      <c r="G74" s="28">
        <f>SUM(G68)</f>
        <v>50</v>
      </c>
      <c r="H74" s="123">
        <v>1000</v>
      </c>
      <c r="I74" s="101"/>
      <c r="J74" s="101"/>
      <c r="K74" s="101"/>
      <c r="L74" s="101"/>
      <c r="M74" s="101"/>
      <c r="N74" s="177"/>
      <c r="T74" s="73">
        <v>0.05</v>
      </c>
      <c r="U74" s="73">
        <v>0.05</v>
      </c>
      <c r="V74" s="166" t="s">
        <v>211</v>
      </c>
      <c r="W74" s="52">
        <f>SUM(D64)</f>
        <v>102</v>
      </c>
    </row>
    <row r="75" spans="1:23" ht="28.5" customHeight="1" x14ac:dyDescent="0.3">
      <c r="A75" s="262"/>
      <c r="B75" s="202" t="s">
        <v>93</v>
      </c>
      <c r="C75" s="101"/>
      <c r="D75" s="133"/>
      <c r="E75" s="133"/>
      <c r="F75" s="352">
        <v>150</v>
      </c>
      <c r="G75" s="353">
        <v>180</v>
      </c>
      <c r="H75" s="123">
        <v>180</v>
      </c>
      <c r="I75" s="140">
        <f>SUM(O75*G75)/H75</f>
        <v>5.22</v>
      </c>
      <c r="J75" s="140">
        <f>SUM(P75*G75)/H75</f>
        <v>4.5</v>
      </c>
      <c r="K75" s="140">
        <f>SUM(Q75*G75)/H75</f>
        <v>7.2</v>
      </c>
      <c r="L75" s="140">
        <f>SUM(R75*G75)/H75</f>
        <v>90</v>
      </c>
      <c r="M75" s="149">
        <f>SUM(S75*G75)/H75</f>
        <v>1.26</v>
      </c>
      <c r="N75" s="177">
        <v>77</v>
      </c>
      <c r="O75" s="52">
        <v>5.22</v>
      </c>
      <c r="P75" s="52">
        <v>4.5</v>
      </c>
      <c r="Q75" s="52">
        <v>7.2</v>
      </c>
      <c r="R75" s="52">
        <v>90</v>
      </c>
      <c r="S75" s="52">
        <v>1.26</v>
      </c>
      <c r="V75" s="166" t="s">
        <v>212</v>
      </c>
      <c r="W75" s="52">
        <f>SUM(D59)</f>
        <v>0.18</v>
      </c>
    </row>
    <row r="76" spans="1:23" ht="28.5" customHeight="1" x14ac:dyDescent="0.3">
      <c r="A76" s="262"/>
      <c r="B76" s="202"/>
      <c r="C76" s="101" t="s">
        <v>94</v>
      </c>
      <c r="D76" s="133">
        <f>SUM(G76*T76)/H76</f>
        <v>186.5</v>
      </c>
      <c r="E76" s="133">
        <f>SUM(G76*U76)/H76</f>
        <v>180</v>
      </c>
      <c r="F76" s="352"/>
      <c r="G76" s="356">
        <f>SUM(G75)</f>
        <v>180</v>
      </c>
      <c r="H76" s="123">
        <v>180</v>
      </c>
      <c r="I76" s="101"/>
      <c r="J76" s="101"/>
      <c r="K76" s="101"/>
      <c r="L76" s="101"/>
      <c r="M76" s="101"/>
      <c r="N76" s="177"/>
      <c r="T76" s="52">
        <v>186.5</v>
      </c>
      <c r="U76" s="52">
        <v>180</v>
      </c>
    </row>
    <row r="77" spans="1:23" ht="28.5" customHeight="1" x14ac:dyDescent="0.3">
      <c r="A77" s="262"/>
      <c r="B77" s="202" t="s">
        <v>113</v>
      </c>
      <c r="C77" s="104"/>
      <c r="D77" s="133">
        <f>SUM(G77*T77)/H77</f>
        <v>20</v>
      </c>
      <c r="E77" s="133">
        <f>SUM(G77*U77)/H77</f>
        <v>20</v>
      </c>
      <c r="F77" s="352">
        <v>20</v>
      </c>
      <c r="G77" s="353">
        <v>20</v>
      </c>
      <c r="H77" s="123">
        <v>40</v>
      </c>
      <c r="I77" s="140">
        <f>SUM(O77*G77)/H77</f>
        <v>0.08</v>
      </c>
      <c r="J77" s="140">
        <f>SUM(P77*G77)/H77</f>
        <v>0.01</v>
      </c>
      <c r="K77" s="140">
        <f>SUM(Q77*G77)/H77</f>
        <v>7.9800000000000013</v>
      </c>
      <c r="L77" s="140">
        <f>SUM(R77*G77)/H77</f>
        <v>32.6</v>
      </c>
      <c r="M77" s="149">
        <f>SUM(S77*G77)/H77</f>
        <v>0</v>
      </c>
      <c r="N77" s="177">
        <v>99</v>
      </c>
      <c r="O77" s="172">
        <v>0.16</v>
      </c>
      <c r="P77" s="172">
        <v>0.02</v>
      </c>
      <c r="Q77" s="172">
        <v>15.96</v>
      </c>
      <c r="R77" s="172">
        <v>65.2</v>
      </c>
      <c r="S77" s="172">
        <v>0</v>
      </c>
      <c r="T77" s="52">
        <v>40</v>
      </c>
      <c r="U77" s="52">
        <v>40</v>
      </c>
    </row>
    <row r="78" spans="1:23" ht="28.5" customHeight="1" x14ac:dyDescent="0.3">
      <c r="A78" s="262"/>
      <c r="B78" s="202" t="s">
        <v>129</v>
      </c>
      <c r="C78" s="107"/>
      <c r="D78" s="107"/>
      <c r="E78" s="107"/>
      <c r="F78" s="353">
        <v>40</v>
      </c>
      <c r="G78" s="353">
        <v>60</v>
      </c>
      <c r="H78" s="123">
        <v>1000</v>
      </c>
      <c r="I78" s="140">
        <v>0.94</v>
      </c>
      <c r="J78" s="140">
        <v>3.1</v>
      </c>
      <c r="K78" s="140">
        <v>11.79</v>
      </c>
      <c r="L78" s="140">
        <v>78.900000000000006</v>
      </c>
      <c r="M78" s="149">
        <v>5.18</v>
      </c>
      <c r="N78" s="177">
        <v>11</v>
      </c>
      <c r="O78" s="52">
        <v>14.66</v>
      </c>
      <c r="P78" s="52">
        <v>1.06</v>
      </c>
      <c r="Q78" s="52">
        <v>143.41</v>
      </c>
      <c r="R78" s="52">
        <v>642</v>
      </c>
      <c r="S78" s="52">
        <v>45.68</v>
      </c>
      <c r="T78" s="52"/>
      <c r="U78" s="52"/>
    </row>
    <row r="79" spans="1:23" ht="28.5" customHeight="1" x14ac:dyDescent="0.3">
      <c r="A79" s="262"/>
      <c r="B79" s="201"/>
      <c r="C79" s="101" t="s">
        <v>24</v>
      </c>
      <c r="D79" s="133">
        <v>39.78</v>
      </c>
      <c r="E79" s="133">
        <v>31.8</v>
      </c>
      <c r="F79" s="241"/>
      <c r="G79" s="28">
        <f>SUM(G78)</f>
        <v>60</v>
      </c>
      <c r="H79" s="123">
        <v>1000</v>
      </c>
      <c r="I79" s="107"/>
      <c r="J79" s="107"/>
      <c r="K79" s="107"/>
      <c r="L79" s="107"/>
      <c r="M79" s="107"/>
      <c r="N79" s="177"/>
      <c r="T79" s="52">
        <v>1200</v>
      </c>
      <c r="U79" s="52">
        <v>960</v>
      </c>
    </row>
    <row r="80" spans="1:23" ht="28.5" customHeight="1" x14ac:dyDescent="0.3">
      <c r="A80" s="262"/>
      <c r="B80" s="201"/>
      <c r="C80" s="101" t="s">
        <v>61</v>
      </c>
      <c r="D80" s="133">
        <v>29.34</v>
      </c>
      <c r="E80" s="133">
        <v>25.8</v>
      </c>
      <c r="F80" s="241"/>
      <c r="G80" s="28">
        <f>SUM(G79)</f>
        <v>60</v>
      </c>
      <c r="H80" s="123">
        <v>1000</v>
      </c>
      <c r="I80" s="107"/>
      <c r="J80" s="107"/>
      <c r="K80" s="107"/>
      <c r="L80" s="107"/>
      <c r="M80" s="107"/>
      <c r="N80" s="177"/>
      <c r="T80" s="52">
        <v>50</v>
      </c>
      <c r="U80" s="52">
        <v>50</v>
      </c>
    </row>
    <row r="81" spans="1:32" ht="28.5" customHeight="1" x14ac:dyDescent="0.3">
      <c r="A81" s="262"/>
      <c r="B81" s="202"/>
      <c r="C81" s="104" t="s">
        <v>51</v>
      </c>
      <c r="D81" s="132">
        <v>3</v>
      </c>
      <c r="E81" s="132">
        <v>3</v>
      </c>
      <c r="F81" s="242"/>
      <c r="G81" s="110"/>
      <c r="H81" s="123"/>
      <c r="I81" s="101"/>
      <c r="J81" s="101"/>
      <c r="K81" s="101"/>
      <c r="L81" s="101"/>
      <c r="M81" s="101"/>
      <c r="N81" s="177"/>
      <c r="T81" s="52"/>
      <c r="U81" s="52"/>
    </row>
    <row r="82" spans="1:32" ht="28.5" customHeight="1" x14ac:dyDescent="0.3">
      <c r="A82" s="262"/>
      <c r="B82" s="202"/>
      <c r="C82" s="104"/>
      <c r="D82" s="132"/>
      <c r="E82" s="132"/>
      <c r="F82" s="242"/>
      <c r="G82" s="110"/>
      <c r="H82" s="123"/>
      <c r="I82" s="101"/>
      <c r="J82" s="101"/>
      <c r="K82" s="101"/>
      <c r="L82" s="101"/>
      <c r="M82" s="101"/>
      <c r="N82" s="177"/>
      <c r="T82" s="52"/>
      <c r="U82" s="52"/>
    </row>
    <row r="83" spans="1:32" s="175" customFormat="1" ht="28.5" customHeight="1" x14ac:dyDescent="0.3">
      <c r="A83" s="262"/>
      <c r="B83" s="345" t="s">
        <v>65</v>
      </c>
      <c r="C83" s="122"/>
      <c r="D83" s="315"/>
      <c r="E83" s="315"/>
      <c r="F83" s="191">
        <v>290</v>
      </c>
      <c r="G83" s="28">
        <v>410</v>
      </c>
      <c r="H83" s="123"/>
      <c r="I83" s="122">
        <f>SUM(I63:I82)</f>
        <v>25.901499999999999</v>
      </c>
      <c r="J83" s="122">
        <f>SUM(J63:J82)</f>
        <v>22.539500000000004</v>
      </c>
      <c r="K83" s="122">
        <f>SUM(K63:K82)</f>
        <v>44.997500000000002</v>
      </c>
      <c r="L83" s="122">
        <f>SUM(L63:L82)</f>
        <v>486.25</v>
      </c>
      <c r="M83" s="122">
        <f>SUM(M63:M82)</f>
        <v>6.8524999999999991</v>
      </c>
      <c r="N83" s="223"/>
      <c r="O83" s="86"/>
      <c r="P83" s="86"/>
      <c r="Q83" s="86"/>
      <c r="R83" s="86"/>
      <c r="S83" s="86"/>
      <c r="T83" s="52"/>
      <c r="U83" s="52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</row>
    <row r="84" spans="1:32" ht="28.5" customHeight="1" x14ac:dyDescent="0.3">
      <c r="A84" s="14" t="s">
        <v>35</v>
      </c>
      <c r="B84" s="202" t="s">
        <v>36</v>
      </c>
      <c r="C84" s="101"/>
      <c r="D84" s="133">
        <v>5</v>
      </c>
      <c r="E84" s="133">
        <v>5</v>
      </c>
      <c r="F84" s="352">
        <v>4</v>
      </c>
      <c r="G84" s="353">
        <v>5</v>
      </c>
      <c r="H84" s="123">
        <v>4</v>
      </c>
      <c r="I84" s="132"/>
      <c r="J84" s="132"/>
      <c r="K84" s="132"/>
      <c r="L84" s="132"/>
      <c r="M84" s="132"/>
      <c r="N84" s="177"/>
      <c r="O84" s="52"/>
      <c r="P84" s="52"/>
      <c r="Q84" s="52"/>
      <c r="R84" s="52"/>
      <c r="S84" s="52"/>
      <c r="T84" s="52">
        <v>4</v>
      </c>
      <c r="U84" s="52">
        <v>4</v>
      </c>
    </row>
    <row r="85" spans="1:32" ht="28.5" customHeight="1" thickBot="1" x14ac:dyDescent="0.35">
      <c r="A85" s="15"/>
      <c r="B85" s="206" t="s">
        <v>37</v>
      </c>
      <c r="C85" s="184"/>
      <c r="D85" s="143"/>
      <c r="E85" s="143"/>
      <c r="F85" s="243">
        <v>1409</v>
      </c>
      <c r="G85" s="47">
        <v>1826</v>
      </c>
      <c r="H85" s="27">
        <f t="shared" ref="H85:M85" si="7">SUM(H84,H83,H62,H26,H23)</f>
        <v>4</v>
      </c>
      <c r="I85" s="184">
        <f t="shared" si="7"/>
        <v>72.833144670050757</v>
      </c>
      <c r="J85" s="184">
        <f t="shared" si="7"/>
        <v>59.699774111675126</v>
      </c>
      <c r="K85" s="184">
        <f t="shared" si="7"/>
        <v>200.15129695431474</v>
      </c>
      <c r="L85" s="184">
        <f t="shared" si="7"/>
        <v>1596.0069289340099</v>
      </c>
      <c r="M85" s="184">
        <f t="shared" si="7"/>
        <v>30.773786802030457</v>
      </c>
      <c r="N85" s="178"/>
      <c r="O85" s="52"/>
      <c r="P85" s="52"/>
      <c r="Q85" s="52"/>
      <c r="R85" s="52"/>
      <c r="S85" s="52"/>
      <c r="T85" s="52"/>
      <c r="U85" s="52"/>
    </row>
    <row r="86" spans="1:32" ht="28.5" customHeight="1" x14ac:dyDescent="0.3">
      <c r="A86" s="160"/>
      <c r="B86" s="93"/>
      <c r="C86" s="93"/>
      <c r="D86" s="126"/>
      <c r="E86" s="126"/>
      <c r="F86" s="126"/>
      <c r="G86" s="93"/>
      <c r="H86" s="121"/>
      <c r="I86" s="126"/>
      <c r="J86" s="126"/>
      <c r="K86" s="126"/>
      <c r="L86" s="126"/>
      <c r="M86" s="126"/>
      <c r="N86" s="93"/>
      <c r="O86" s="52"/>
      <c r="P86" s="52"/>
      <c r="Q86" s="52"/>
      <c r="R86" s="52"/>
      <c r="S86" s="52"/>
      <c r="T86" s="52"/>
      <c r="U86" s="52"/>
    </row>
    <row r="87" spans="1:32" ht="28.5" customHeight="1" x14ac:dyDescent="0.3">
      <c r="A87" s="174"/>
      <c r="B87" s="174"/>
      <c r="C87" s="174"/>
      <c r="D87" s="174"/>
      <c r="E87" s="174"/>
      <c r="F87" s="174"/>
      <c r="G87" s="174"/>
      <c r="H87" s="121"/>
      <c r="I87" s="174"/>
      <c r="J87" s="174"/>
      <c r="K87" s="174"/>
      <c r="L87" s="174"/>
      <c r="M87" s="174"/>
      <c r="N87" s="174"/>
    </row>
    <row r="88" spans="1:32" ht="28.5" customHeight="1" x14ac:dyDescent="0.3">
      <c r="A88" s="174"/>
      <c r="B88" s="174"/>
      <c r="C88" s="174"/>
      <c r="D88" s="174"/>
      <c r="E88" s="174"/>
      <c r="F88" s="174"/>
      <c r="G88" s="174"/>
      <c r="H88" s="121"/>
      <c r="I88" s="174"/>
      <c r="J88" s="174"/>
      <c r="K88" s="174"/>
      <c r="L88" s="174"/>
      <c r="M88" s="174"/>
      <c r="N88" s="174"/>
    </row>
    <row r="89" spans="1:32" ht="28.5" customHeight="1" x14ac:dyDescent="0.3">
      <c r="A89" s="174"/>
      <c r="B89" s="174"/>
      <c r="C89" s="174"/>
      <c r="D89" s="174"/>
      <c r="E89" s="174"/>
      <c r="F89" s="174"/>
      <c r="G89" s="174"/>
      <c r="H89" s="121"/>
      <c r="I89" s="174"/>
      <c r="J89" s="174"/>
      <c r="K89" s="174"/>
      <c r="L89" s="174"/>
      <c r="M89" s="174"/>
      <c r="N89" s="174"/>
    </row>
    <row r="90" spans="1:32" ht="28.5" customHeight="1" x14ac:dyDescent="0.3">
      <c r="A90" s="174"/>
      <c r="B90" s="174"/>
      <c r="C90" s="174"/>
      <c r="D90" s="174"/>
      <c r="E90" s="174"/>
      <c r="F90" s="174"/>
      <c r="G90" s="174"/>
      <c r="H90" s="121"/>
      <c r="I90" s="174"/>
      <c r="J90" s="174"/>
      <c r="K90" s="174"/>
      <c r="L90" s="174"/>
      <c r="M90" s="174"/>
      <c r="N90" s="174"/>
    </row>
    <row r="91" spans="1:32" ht="28.5" customHeight="1" x14ac:dyDescent="0.3">
      <c r="A91" s="174"/>
      <c r="B91" s="174"/>
      <c r="C91" s="174"/>
      <c r="D91" s="174"/>
      <c r="E91" s="174"/>
      <c r="F91" s="174"/>
      <c r="G91" s="174"/>
      <c r="H91" s="121"/>
      <c r="I91" s="174"/>
      <c r="J91" s="174"/>
      <c r="K91" s="174"/>
      <c r="L91" s="174"/>
      <c r="M91" s="174"/>
      <c r="N91" s="174"/>
    </row>
    <row r="92" spans="1:32" ht="28.5" customHeight="1" x14ac:dyDescent="0.3">
      <c r="A92" s="174"/>
      <c r="B92" s="174"/>
      <c r="C92" s="174"/>
      <c r="D92" s="174"/>
      <c r="E92" s="174"/>
      <c r="F92" s="174"/>
      <c r="G92" s="174"/>
      <c r="H92" s="121"/>
      <c r="I92" s="174"/>
      <c r="J92" s="174"/>
      <c r="K92" s="174"/>
      <c r="L92" s="174"/>
      <c r="M92" s="174"/>
      <c r="N92" s="174"/>
    </row>
    <row r="93" spans="1:32" ht="28.5" customHeight="1" x14ac:dyDescent="0.3">
      <c r="A93" s="174"/>
      <c r="B93" s="174"/>
      <c r="C93" s="174"/>
      <c r="D93" s="174"/>
      <c r="E93" s="174"/>
      <c r="F93" s="174"/>
      <c r="G93" s="174"/>
      <c r="H93" s="121"/>
      <c r="I93" s="174"/>
      <c r="J93" s="174"/>
      <c r="K93" s="174"/>
      <c r="L93" s="174"/>
      <c r="M93" s="174"/>
      <c r="N93" s="174"/>
    </row>
    <row r="94" spans="1:32" ht="28.5" customHeight="1" x14ac:dyDescent="0.3">
      <c r="A94" s="174"/>
      <c r="B94" s="174"/>
      <c r="C94" s="174"/>
      <c r="D94" s="174"/>
      <c r="E94" s="174"/>
      <c r="F94" s="174"/>
      <c r="G94" s="174"/>
      <c r="H94" s="121"/>
      <c r="I94" s="174"/>
      <c r="J94" s="174"/>
      <c r="K94" s="174"/>
      <c r="L94" s="174"/>
      <c r="M94" s="174"/>
      <c r="N94" s="174"/>
    </row>
    <row r="95" spans="1:32" ht="28.5" customHeight="1" x14ac:dyDescent="0.3">
      <c r="A95" s="174"/>
      <c r="B95" s="174"/>
      <c r="C95" s="174"/>
      <c r="D95" s="174"/>
      <c r="E95" s="174"/>
      <c r="F95" s="174"/>
      <c r="G95" s="174"/>
      <c r="H95" s="121"/>
      <c r="I95" s="174"/>
      <c r="J95" s="174"/>
      <c r="K95" s="174"/>
      <c r="L95" s="174"/>
      <c r="M95" s="174"/>
      <c r="N95" s="174"/>
    </row>
    <row r="96" spans="1:32" ht="28.5" customHeight="1" x14ac:dyDescent="0.3">
      <c r="A96" s="174"/>
      <c r="B96" s="174"/>
      <c r="C96" s="174"/>
      <c r="D96" s="174"/>
      <c r="E96" s="174"/>
      <c r="F96" s="174"/>
      <c r="G96" s="174"/>
      <c r="H96" s="121"/>
      <c r="I96" s="174"/>
      <c r="J96" s="174"/>
      <c r="K96" s="174"/>
      <c r="L96" s="174"/>
      <c r="M96" s="174"/>
      <c r="N96" s="174"/>
    </row>
    <row r="97" spans="1:14" ht="28.5" customHeight="1" x14ac:dyDescent="0.3">
      <c r="A97" s="174"/>
      <c r="B97" s="174"/>
      <c r="C97" s="174"/>
      <c r="D97" s="174"/>
      <c r="E97" s="174"/>
      <c r="F97" s="174"/>
      <c r="G97" s="174"/>
      <c r="H97" s="121"/>
      <c r="I97" s="174"/>
      <c r="J97" s="174"/>
      <c r="K97" s="174"/>
      <c r="L97" s="174"/>
      <c r="M97" s="174"/>
      <c r="N97" s="174"/>
    </row>
    <row r="98" spans="1:14" ht="28.5" customHeight="1" x14ac:dyDescent="0.3">
      <c r="A98" s="174"/>
      <c r="B98" s="174"/>
      <c r="C98" s="174"/>
      <c r="D98" s="174"/>
      <c r="E98" s="174"/>
      <c r="F98" s="174"/>
      <c r="G98" s="174"/>
      <c r="H98" s="121"/>
      <c r="I98" s="174"/>
      <c r="J98" s="174"/>
      <c r="K98" s="174"/>
      <c r="L98" s="174"/>
      <c r="M98" s="174"/>
      <c r="N98" s="174"/>
    </row>
    <row r="99" spans="1:14" ht="28.5" customHeight="1" x14ac:dyDescent="0.3">
      <c r="A99" s="174"/>
      <c r="B99" s="174"/>
      <c r="C99" s="174"/>
      <c r="D99" s="174"/>
      <c r="E99" s="174"/>
      <c r="F99" s="174"/>
      <c r="G99" s="174"/>
      <c r="H99" s="121"/>
      <c r="I99" s="174"/>
      <c r="J99" s="174"/>
      <c r="K99" s="174"/>
      <c r="L99" s="174"/>
      <c r="M99" s="174"/>
      <c r="N99" s="174"/>
    </row>
    <row r="100" spans="1:14" ht="28.5" customHeight="1" x14ac:dyDescent="0.3">
      <c r="A100" s="174"/>
      <c r="B100" s="174"/>
      <c r="C100" s="174"/>
      <c r="D100" s="174"/>
      <c r="E100" s="174"/>
      <c r="F100" s="174"/>
      <c r="G100" s="174"/>
      <c r="H100" s="121"/>
      <c r="I100" s="174"/>
      <c r="J100" s="174"/>
      <c r="K100" s="174"/>
      <c r="L100" s="174"/>
      <c r="M100" s="174"/>
      <c r="N100" s="174"/>
    </row>
    <row r="101" spans="1:14" ht="28.5" customHeight="1" x14ac:dyDescent="0.3">
      <c r="A101" s="174"/>
      <c r="B101" s="174"/>
      <c r="C101" s="174"/>
      <c r="D101" s="174"/>
      <c r="E101" s="174"/>
      <c r="F101" s="174"/>
      <c r="G101" s="174"/>
      <c r="H101" s="121"/>
      <c r="I101" s="174"/>
      <c r="J101" s="174"/>
      <c r="K101" s="174"/>
      <c r="L101" s="174"/>
      <c r="M101" s="174"/>
      <c r="N101" s="174"/>
    </row>
    <row r="102" spans="1:14" ht="28.5" customHeight="1" x14ac:dyDescent="0.3">
      <c r="A102" s="174"/>
      <c r="B102" s="174"/>
      <c r="C102" s="174"/>
      <c r="D102" s="174"/>
      <c r="E102" s="174"/>
      <c r="F102" s="174"/>
      <c r="G102" s="174"/>
      <c r="H102" s="121"/>
      <c r="I102" s="174"/>
      <c r="J102" s="174"/>
      <c r="K102" s="174"/>
      <c r="L102" s="174"/>
      <c r="M102" s="174"/>
      <c r="N102" s="174"/>
    </row>
    <row r="103" spans="1:14" ht="28.5" customHeight="1" x14ac:dyDescent="0.3">
      <c r="A103" s="174"/>
      <c r="B103" s="174"/>
      <c r="C103" s="174"/>
      <c r="D103" s="174"/>
      <c r="E103" s="174"/>
      <c r="F103" s="174"/>
      <c r="G103" s="174"/>
      <c r="H103" s="121"/>
      <c r="I103" s="174"/>
      <c r="J103" s="174"/>
      <c r="K103" s="174"/>
      <c r="L103" s="174"/>
      <c r="M103" s="174"/>
      <c r="N103" s="174"/>
    </row>
    <row r="104" spans="1:14" ht="28.5" customHeight="1" x14ac:dyDescent="0.3">
      <c r="A104" s="174"/>
      <c r="B104" s="174"/>
      <c r="C104" s="174"/>
      <c r="D104" s="174"/>
      <c r="E104" s="174"/>
      <c r="F104" s="174"/>
      <c r="G104" s="174"/>
      <c r="H104" s="121"/>
      <c r="I104" s="174"/>
      <c r="J104" s="174"/>
      <c r="K104" s="174"/>
      <c r="L104" s="174"/>
      <c r="M104" s="174"/>
      <c r="N104" s="174"/>
    </row>
    <row r="105" spans="1:14" ht="28.5" customHeight="1" x14ac:dyDescent="0.3">
      <c r="A105" s="174"/>
      <c r="B105" s="174"/>
      <c r="C105" s="174"/>
      <c r="D105" s="174"/>
      <c r="E105" s="174"/>
      <c r="F105" s="174"/>
      <c r="G105" s="174"/>
      <c r="H105" s="121"/>
      <c r="I105" s="174"/>
      <c r="J105" s="174"/>
      <c r="K105" s="174"/>
      <c r="L105" s="174"/>
      <c r="M105" s="174"/>
      <c r="N105" s="174"/>
    </row>
    <row r="106" spans="1:14" ht="28.5" customHeight="1" x14ac:dyDescent="0.3">
      <c r="A106" s="174"/>
      <c r="B106" s="174"/>
      <c r="C106" s="174"/>
      <c r="D106" s="174"/>
      <c r="E106" s="174"/>
      <c r="F106" s="174"/>
      <c r="G106" s="174"/>
      <c r="H106" s="121"/>
      <c r="I106" s="174"/>
      <c r="J106" s="174"/>
      <c r="K106" s="174"/>
      <c r="L106" s="174"/>
      <c r="M106" s="174"/>
      <c r="N106" s="174"/>
    </row>
    <row r="107" spans="1:14" ht="28.5" customHeight="1" x14ac:dyDescent="0.3">
      <c r="A107" s="174"/>
      <c r="B107" s="174"/>
      <c r="C107" s="174"/>
      <c r="D107" s="174"/>
      <c r="E107" s="174"/>
      <c r="F107" s="174"/>
      <c r="G107" s="174"/>
      <c r="H107" s="121"/>
      <c r="I107" s="174"/>
      <c r="J107" s="174"/>
      <c r="K107" s="174"/>
      <c r="L107" s="174"/>
      <c r="M107" s="174"/>
      <c r="N107" s="174"/>
    </row>
    <row r="108" spans="1:14" ht="28.5" customHeight="1" x14ac:dyDescent="0.3">
      <c r="A108" s="174"/>
      <c r="B108" s="174"/>
      <c r="C108" s="174"/>
      <c r="D108" s="174"/>
      <c r="E108" s="174"/>
      <c r="F108" s="174"/>
      <c r="G108" s="174"/>
      <c r="H108" s="121"/>
      <c r="I108" s="174"/>
      <c r="J108" s="174"/>
      <c r="K108" s="174"/>
      <c r="L108" s="174"/>
      <c r="M108" s="174"/>
      <c r="N108" s="174"/>
    </row>
    <row r="109" spans="1:14" ht="28.5" customHeight="1" x14ac:dyDescent="0.3">
      <c r="A109" s="174"/>
      <c r="B109" s="174"/>
      <c r="C109" s="174"/>
    </row>
    <row r="110" spans="1:14" ht="28.5" customHeight="1" x14ac:dyDescent="0.3">
      <c r="A110" s="174"/>
      <c r="B110" s="174"/>
      <c r="C110" s="174"/>
    </row>
    <row r="111" spans="1:14" ht="28.5" customHeight="1" x14ac:dyDescent="0.3">
      <c r="A111" s="174"/>
      <c r="B111" s="174"/>
      <c r="C111" s="174"/>
    </row>
    <row r="112" spans="1:14" ht="28.5" customHeight="1" x14ac:dyDescent="0.3">
      <c r="A112" s="174"/>
      <c r="B112" s="174"/>
      <c r="C112" s="174"/>
    </row>
    <row r="113" spans="1:3" ht="28.5" customHeight="1" x14ac:dyDescent="0.3">
      <c r="A113" s="174"/>
      <c r="B113" s="174"/>
      <c r="C113" s="174"/>
    </row>
    <row r="114" spans="1:3" ht="28.5" customHeight="1" x14ac:dyDescent="0.3">
      <c r="A114" s="174"/>
      <c r="B114" s="174"/>
      <c r="C114" s="174"/>
    </row>
    <row r="115" spans="1:3" ht="28.5" customHeight="1" x14ac:dyDescent="0.3">
      <c r="A115" s="174"/>
      <c r="B115" s="174"/>
      <c r="C115" s="174"/>
    </row>
    <row r="116" spans="1:3" ht="28.5" customHeight="1" x14ac:dyDescent="0.3">
      <c r="A116" s="174"/>
      <c r="B116" s="174"/>
      <c r="C116" s="174"/>
    </row>
    <row r="117" spans="1:3" ht="28.5" customHeight="1" x14ac:dyDescent="0.3">
      <c r="A117" s="174"/>
      <c r="B117" s="174"/>
      <c r="C117" s="174"/>
    </row>
    <row r="118" spans="1:3" ht="28.5" customHeight="1" x14ac:dyDescent="0.3">
      <c r="A118" s="174"/>
      <c r="B118" s="174"/>
      <c r="C118" s="174"/>
    </row>
    <row r="119" spans="1:3" ht="28.5" customHeight="1" x14ac:dyDescent="0.3">
      <c r="A119" s="174"/>
      <c r="B119" s="174"/>
      <c r="C119" s="174"/>
    </row>
    <row r="120" spans="1:3" ht="28.5" customHeight="1" x14ac:dyDescent="0.3">
      <c r="A120" s="174"/>
      <c r="B120" s="174"/>
      <c r="C120" s="174"/>
    </row>
    <row r="121" spans="1:3" ht="28.5" customHeight="1" x14ac:dyDescent="0.3">
      <c r="A121" s="174"/>
      <c r="B121" s="174"/>
      <c r="C121" s="174"/>
    </row>
    <row r="122" spans="1:3" ht="28.5" customHeight="1" x14ac:dyDescent="0.3">
      <c r="A122" s="174"/>
      <c r="B122" s="174"/>
      <c r="C122" s="174"/>
    </row>
    <row r="123" spans="1:3" ht="28.5" customHeight="1" x14ac:dyDescent="0.3">
      <c r="A123" s="174"/>
      <c r="B123" s="174"/>
      <c r="C123" s="174"/>
    </row>
    <row r="124" spans="1:3" ht="28.5" customHeight="1" x14ac:dyDescent="0.3">
      <c r="A124" s="174"/>
      <c r="B124" s="174"/>
      <c r="C124" s="174"/>
    </row>
    <row r="125" spans="1:3" ht="28.5" customHeight="1" x14ac:dyDescent="0.3">
      <c r="A125" s="174"/>
      <c r="B125" s="174"/>
      <c r="C125" s="174"/>
    </row>
    <row r="126" spans="1:3" ht="28.5" customHeight="1" x14ac:dyDescent="0.3">
      <c r="A126" s="174"/>
      <c r="B126" s="174"/>
      <c r="C126" s="174"/>
    </row>
    <row r="127" spans="1:3" ht="28.5" customHeight="1" x14ac:dyDescent="0.3">
      <c r="A127" s="174"/>
      <c r="B127" s="174"/>
      <c r="C127" s="174"/>
    </row>
    <row r="128" spans="1:3" ht="28.5" customHeight="1" x14ac:dyDescent="0.3">
      <c r="A128" s="174"/>
      <c r="B128" s="174"/>
      <c r="C128" s="174"/>
    </row>
    <row r="129" spans="1:3" ht="28.5" customHeight="1" x14ac:dyDescent="0.3">
      <c r="A129" s="174"/>
      <c r="B129" s="174"/>
      <c r="C129" s="174"/>
    </row>
    <row r="130" spans="1:3" ht="28.5" customHeight="1" x14ac:dyDescent="0.3">
      <c r="A130" s="174"/>
      <c r="B130" s="174"/>
      <c r="C130" s="174"/>
    </row>
    <row r="131" spans="1:3" ht="28.5" customHeight="1" x14ac:dyDescent="0.3">
      <c r="A131" s="174"/>
      <c r="B131" s="174"/>
      <c r="C131" s="174"/>
    </row>
    <row r="132" spans="1:3" ht="28.5" customHeight="1" x14ac:dyDescent="0.3">
      <c r="A132" s="174"/>
      <c r="B132" s="174"/>
      <c r="C132" s="174"/>
    </row>
    <row r="133" spans="1:3" ht="28.5" customHeight="1" x14ac:dyDescent="0.3">
      <c r="A133" s="174"/>
      <c r="B133" s="174"/>
      <c r="C133" s="174"/>
    </row>
    <row r="134" spans="1:3" ht="28.5" customHeight="1" x14ac:dyDescent="0.3">
      <c r="A134" s="174"/>
      <c r="B134" s="174"/>
      <c r="C134" s="174"/>
    </row>
    <row r="135" spans="1:3" ht="28.5" customHeight="1" x14ac:dyDescent="0.3">
      <c r="A135" s="174"/>
      <c r="B135" s="174"/>
      <c r="C135" s="174"/>
    </row>
    <row r="136" spans="1:3" ht="28.5" customHeight="1" x14ac:dyDescent="0.3">
      <c r="A136" s="174"/>
      <c r="B136" s="174"/>
      <c r="C136" s="174"/>
    </row>
    <row r="137" spans="1:3" ht="28.5" customHeight="1" x14ac:dyDescent="0.3">
      <c r="A137" s="174"/>
      <c r="B137" s="174"/>
      <c r="C137" s="174"/>
    </row>
    <row r="138" spans="1:3" ht="28.5" customHeight="1" x14ac:dyDescent="0.3">
      <c r="A138" s="174"/>
      <c r="B138" s="174"/>
      <c r="C138" s="174"/>
    </row>
    <row r="139" spans="1:3" ht="28.5" customHeight="1" x14ac:dyDescent="0.3">
      <c r="A139" s="174"/>
      <c r="B139" s="174"/>
      <c r="C139" s="174"/>
    </row>
    <row r="140" spans="1:3" ht="28.5" customHeight="1" x14ac:dyDescent="0.3">
      <c r="A140" s="174"/>
      <c r="B140" s="174"/>
      <c r="C140" s="174"/>
    </row>
    <row r="141" spans="1:3" ht="28.5" customHeight="1" x14ac:dyDescent="0.3">
      <c r="A141" s="174"/>
      <c r="B141" s="174"/>
      <c r="C141" s="174"/>
    </row>
    <row r="142" spans="1:3" ht="28.5" customHeight="1" x14ac:dyDescent="0.3">
      <c r="A142" s="174"/>
      <c r="B142" s="174"/>
      <c r="C142" s="174"/>
    </row>
    <row r="143" spans="1:3" ht="28.5" customHeight="1" x14ac:dyDescent="0.3">
      <c r="A143" s="174"/>
      <c r="B143" s="174"/>
      <c r="C143" s="174"/>
    </row>
    <row r="144" spans="1:3" ht="28.5" customHeight="1" x14ac:dyDescent="0.3">
      <c r="A144" s="174"/>
      <c r="B144" s="174"/>
      <c r="C144" s="174"/>
    </row>
    <row r="145" spans="1:3" ht="28.5" customHeight="1" x14ac:dyDescent="0.3">
      <c r="A145" s="174"/>
      <c r="B145" s="174"/>
      <c r="C145" s="174"/>
    </row>
    <row r="146" spans="1:3" ht="28.5" customHeight="1" x14ac:dyDescent="0.3">
      <c r="A146" s="174"/>
      <c r="B146" s="174"/>
      <c r="C146" s="174"/>
    </row>
    <row r="147" spans="1:3" ht="28.5" customHeight="1" x14ac:dyDescent="0.3">
      <c r="A147" s="174"/>
      <c r="B147" s="174"/>
      <c r="C147" s="174"/>
    </row>
    <row r="148" spans="1:3" ht="28.5" customHeight="1" x14ac:dyDescent="0.3">
      <c r="A148" s="174"/>
      <c r="B148" s="174"/>
      <c r="C148" s="174"/>
    </row>
    <row r="149" spans="1:3" ht="28.5" customHeight="1" x14ac:dyDescent="0.3">
      <c r="A149" s="174"/>
      <c r="B149" s="174"/>
      <c r="C149" s="174"/>
    </row>
    <row r="150" spans="1:3" ht="28.5" customHeight="1" x14ac:dyDescent="0.3">
      <c r="A150" s="174"/>
      <c r="B150" s="174"/>
      <c r="C150" s="174"/>
    </row>
    <row r="151" spans="1:3" ht="28.5" customHeight="1" x14ac:dyDescent="0.3">
      <c r="A151" s="174"/>
      <c r="B151" s="174"/>
      <c r="C151" s="174"/>
    </row>
    <row r="152" spans="1:3" ht="28.5" customHeight="1" x14ac:dyDescent="0.3">
      <c r="A152" s="174"/>
      <c r="B152" s="174"/>
      <c r="C152" s="174"/>
    </row>
  </sheetData>
  <mergeCells count="11">
    <mergeCell ref="A5:M5"/>
    <mergeCell ref="A6:A7"/>
    <mergeCell ref="B6:B7"/>
    <mergeCell ref="G6:G7"/>
    <mergeCell ref="H6:H7"/>
    <mergeCell ref="I6:K6"/>
    <mergeCell ref="O6:Q6"/>
    <mergeCell ref="A8:A23"/>
    <mergeCell ref="A24:A26"/>
    <mergeCell ref="A27:A62"/>
    <mergeCell ref="A63:A83"/>
  </mergeCells>
  <pageMargins left="0.23622047244094491" right="0.23622047244094491" top="0.74803149606299213" bottom="0.74803149606299213" header="0.31496062992125984" footer="0.31496062992125984"/>
  <pageSetup paperSize="9" scale="31" orientation="portrait" r:id="rId1"/>
  <rowBreaks count="1" manualBreakCount="1">
    <brk id="85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I168"/>
  <sheetViews>
    <sheetView view="pageBreakPreview" topLeftCell="A67" zoomScale="60" zoomScaleNormal="80" workbookViewId="0">
      <selection activeCell="F99" sqref="F99:G99"/>
    </sheetView>
  </sheetViews>
  <sheetFormatPr defaultRowHeight="18.75" x14ac:dyDescent="0.3"/>
  <cols>
    <col min="1" max="1" width="31.5703125" style="120" customWidth="1"/>
    <col min="2" max="2" width="36.7109375" style="120" customWidth="1"/>
    <col min="3" max="3" width="26.5703125" style="120" customWidth="1"/>
    <col min="4" max="7" width="11" style="120" customWidth="1"/>
    <col min="8" max="8" width="11" style="175" customWidth="1"/>
    <col min="9" max="14" width="11" style="120" customWidth="1"/>
    <col min="15" max="27" width="9.140625" style="51"/>
    <col min="28" max="16384" width="9.140625" style="120"/>
  </cols>
  <sheetData>
    <row r="1" spans="1:32" ht="24" customHeight="1" x14ac:dyDescent="0.3">
      <c r="A1" s="160"/>
      <c r="B1" s="93"/>
      <c r="C1" s="93"/>
      <c r="D1" s="126"/>
      <c r="E1" s="126"/>
      <c r="F1" s="126"/>
      <c r="G1" s="93"/>
      <c r="H1" s="121"/>
      <c r="I1" s="126"/>
      <c r="J1" s="126"/>
      <c r="K1" s="126" t="s">
        <v>0</v>
      </c>
      <c r="L1" s="126"/>
      <c r="M1" s="126"/>
      <c r="N1" s="93"/>
      <c r="O1" s="52"/>
      <c r="P1" s="52"/>
      <c r="Q1" s="52"/>
      <c r="R1" s="52"/>
      <c r="S1" s="52"/>
      <c r="T1" s="52"/>
      <c r="U1" s="52"/>
    </row>
    <row r="2" spans="1:32" ht="24" customHeight="1" x14ac:dyDescent="0.3">
      <c r="A2" s="160"/>
      <c r="B2" s="93"/>
      <c r="C2" s="93"/>
      <c r="D2" s="126"/>
      <c r="E2" s="126"/>
      <c r="F2" s="126"/>
      <c r="G2" s="93"/>
      <c r="H2" s="121"/>
      <c r="I2" s="126"/>
      <c r="J2" s="126"/>
      <c r="K2" s="126" t="s">
        <v>1</v>
      </c>
      <c r="L2" s="126"/>
      <c r="M2" s="126"/>
      <c r="N2" s="93"/>
      <c r="O2" s="52"/>
      <c r="P2" s="52"/>
      <c r="Q2" s="52"/>
      <c r="R2" s="52"/>
      <c r="S2" s="52"/>
      <c r="T2" s="52"/>
      <c r="U2" s="52"/>
    </row>
    <row r="3" spans="1:32" ht="24" customHeight="1" x14ac:dyDescent="0.3">
      <c r="A3" s="160"/>
      <c r="B3" s="93"/>
      <c r="C3" s="93"/>
      <c r="D3" s="126"/>
      <c r="E3" s="126"/>
      <c r="F3" s="126"/>
      <c r="G3" s="93"/>
      <c r="H3" s="121"/>
      <c r="I3" s="126"/>
      <c r="J3" s="126"/>
      <c r="K3" s="126" t="s">
        <v>2</v>
      </c>
      <c r="L3" s="126"/>
      <c r="M3" s="126"/>
      <c r="N3" s="93"/>
      <c r="O3" s="52"/>
      <c r="P3" s="52"/>
      <c r="Q3" s="52"/>
      <c r="R3" s="52"/>
      <c r="S3" s="52"/>
      <c r="T3" s="52"/>
      <c r="U3" s="52"/>
      <c r="V3" s="166" t="s">
        <v>159</v>
      </c>
      <c r="W3" s="52">
        <f>SUM(D59)</f>
        <v>50</v>
      </c>
    </row>
    <row r="4" spans="1:32" ht="24" customHeight="1" x14ac:dyDescent="0.3">
      <c r="A4" s="160"/>
      <c r="B4" s="93"/>
      <c r="C4" s="93"/>
      <c r="D4" s="126"/>
      <c r="E4" s="126"/>
      <c r="F4" s="126"/>
      <c r="G4" s="93"/>
      <c r="H4" s="121"/>
      <c r="I4" s="126"/>
      <c r="J4" s="126"/>
      <c r="K4" s="120" t="s">
        <v>333</v>
      </c>
      <c r="O4" s="52"/>
      <c r="P4" s="52"/>
      <c r="Q4" s="52"/>
      <c r="R4" s="52"/>
      <c r="S4" s="52"/>
      <c r="T4" s="52"/>
      <c r="U4" s="52"/>
      <c r="V4" s="166" t="s">
        <v>160</v>
      </c>
      <c r="W4" s="52">
        <f>SUM(D21,D75)</f>
        <v>70</v>
      </c>
    </row>
    <row r="5" spans="1:32" ht="24" customHeight="1" thickBot="1" x14ac:dyDescent="0.35">
      <c r="A5" s="265" t="s">
        <v>75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93"/>
      <c r="V5" s="166" t="s">
        <v>161</v>
      </c>
    </row>
    <row r="6" spans="1:32" ht="24" customHeight="1" thickBot="1" x14ac:dyDescent="0.35">
      <c r="A6" s="269" t="s">
        <v>4</v>
      </c>
      <c r="B6" s="271" t="s">
        <v>5</v>
      </c>
      <c r="C6" s="256"/>
      <c r="D6" s="318" t="s">
        <v>6</v>
      </c>
      <c r="E6" s="320" t="s">
        <v>7</v>
      </c>
      <c r="F6" s="324" t="s">
        <v>332</v>
      </c>
      <c r="G6" s="322" t="s">
        <v>331</v>
      </c>
      <c r="H6" s="273" t="s">
        <v>8</v>
      </c>
      <c r="I6" s="266" t="s">
        <v>9</v>
      </c>
      <c r="J6" s="267"/>
      <c r="K6" s="268"/>
      <c r="L6" s="134" t="s">
        <v>10</v>
      </c>
      <c r="M6" s="135" t="s">
        <v>11</v>
      </c>
      <c r="N6" s="116" t="s">
        <v>12</v>
      </c>
      <c r="O6" s="264"/>
      <c r="P6" s="264"/>
      <c r="Q6" s="264"/>
      <c r="R6" s="52"/>
      <c r="S6" s="52"/>
      <c r="T6" s="165" t="s">
        <v>6</v>
      </c>
      <c r="U6" s="165" t="s">
        <v>7</v>
      </c>
      <c r="V6" s="166" t="s">
        <v>162</v>
      </c>
      <c r="W6" s="52">
        <f>SUM(D68,D81,D87,D95)</f>
        <v>37.386857142857139</v>
      </c>
    </row>
    <row r="7" spans="1:32" ht="24" customHeight="1" thickBot="1" x14ac:dyDescent="0.35">
      <c r="A7" s="270"/>
      <c r="B7" s="272"/>
      <c r="C7" s="257"/>
      <c r="D7" s="319"/>
      <c r="E7" s="321"/>
      <c r="F7" s="325"/>
      <c r="G7" s="323"/>
      <c r="H7" s="274"/>
      <c r="I7" s="136" t="s">
        <v>13</v>
      </c>
      <c r="J7" s="126" t="s">
        <v>14</v>
      </c>
      <c r="K7" s="136" t="s">
        <v>15</v>
      </c>
      <c r="L7" s="137" t="s">
        <v>16</v>
      </c>
      <c r="M7" s="138"/>
      <c r="N7" s="117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T7" s="165"/>
      <c r="U7" s="165"/>
      <c r="V7" s="166" t="s">
        <v>132</v>
      </c>
    </row>
    <row r="8" spans="1:32" s="335" customFormat="1" ht="42" customHeight="1" x14ac:dyDescent="0.3">
      <c r="A8" s="291" t="s">
        <v>18</v>
      </c>
      <c r="B8" s="326" t="s">
        <v>259</v>
      </c>
      <c r="C8" s="327"/>
      <c r="D8" s="328"/>
      <c r="E8" s="328"/>
      <c r="F8" s="357">
        <v>200</v>
      </c>
      <c r="G8" s="358">
        <v>250</v>
      </c>
      <c r="H8" s="329">
        <v>1000</v>
      </c>
      <c r="I8" s="20">
        <f>SUM(O8*G8)/H8</f>
        <v>6.0225</v>
      </c>
      <c r="J8" s="20">
        <f>SUM(P8*G8)/H8</f>
        <v>6.3475000000000001</v>
      </c>
      <c r="K8" s="20">
        <f>SUM(Q8*G8)/H8</f>
        <v>21.04</v>
      </c>
      <c r="L8" s="20">
        <f>SUM(R8*G8)/H8</f>
        <v>165.5</v>
      </c>
      <c r="M8" s="20">
        <f>SUM(S8*G8)/H8</f>
        <v>1.1375</v>
      </c>
      <c r="N8" s="330">
        <v>29</v>
      </c>
      <c r="O8" s="331">
        <v>24.09</v>
      </c>
      <c r="P8" s="331">
        <v>25.39</v>
      </c>
      <c r="Q8" s="331">
        <v>84.16</v>
      </c>
      <c r="R8" s="331">
        <v>662</v>
      </c>
      <c r="S8" s="331">
        <v>4.55</v>
      </c>
      <c r="T8" s="332"/>
      <c r="U8" s="332"/>
      <c r="V8" s="333" t="s">
        <v>163</v>
      </c>
      <c r="W8" s="331"/>
      <c r="X8" s="334"/>
      <c r="Y8" s="331"/>
      <c r="Z8" s="331"/>
      <c r="AA8" s="331"/>
      <c r="AB8" s="331"/>
      <c r="AC8" s="331"/>
      <c r="AD8" s="331"/>
      <c r="AE8" s="331"/>
      <c r="AF8" s="331"/>
    </row>
    <row r="9" spans="1:32" ht="28.5" customHeight="1" x14ac:dyDescent="0.3">
      <c r="A9" s="291"/>
      <c r="B9" s="203" t="s">
        <v>260</v>
      </c>
      <c r="C9" s="104" t="s">
        <v>33</v>
      </c>
      <c r="D9" s="133">
        <f>SUM(G9*T9)/H9</f>
        <v>175</v>
      </c>
      <c r="E9" s="133">
        <f>SUM(G9*U9)/H9</f>
        <v>175</v>
      </c>
      <c r="F9" s="241"/>
      <c r="G9" s="28">
        <f>SUM(G8)</f>
        <v>250</v>
      </c>
      <c r="H9" s="123">
        <v>1000</v>
      </c>
      <c r="I9" s="140"/>
      <c r="J9" s="140"/>
      <c r="K9" s="140"/>
      <c r="L9" s="140"/>
      <c r="M9" s="149"/>
      <c r="N9" s="177"/>
      <c r="T9" s="73">
        <v>700</v>
      </c>
      <c r="U9" s="73">
        <v>700</v>
      </c>
      <c r="V9" s="166" t="s">
        <v>164</v>
      </c>
      <c r="W9" s="52">
        <f>SUM(D44)</f>
        <v>57</v>
      </c>
      <c r="AB9" s="51"/>
      <c r="AC9" s="51"/>
      <c r="AD9" s="51"/>
      <c r="AE9" s="51"/>
      <c r="AF9" s="51"/>
    </row>
    <row r="10" spans="1:32" ht="28.5" customHeight="1" x14ac:dyDescent="0.3">
      <c r="A10" s="291"/>
      <c r="B10" s="203"/>
      <c r="C10" s="104" t="s">
        <v>27</v>
      </c>
      <c r="D10" s="133">
        <f>SUM(G10*T10)/H10</f>
        <v>75</v>
      </c>
      <c r="E10" s="133">
        <f>SUM(G10*U10)/H10</f>
        <v>75</v>
      </c>
      <c r="F10" s="241"/>
      <c r="G10" s="191">
        <f>SUM(G8)</f>
        <v>250</v>
      </c>
      <c r="H10" s="123">
        <v>1000</v>
      </c>
      <c r="I10" s="140"/>
      <c r="J10" s="140"/>
      <c r="K10" s="140"/>
      <c r="L10" s="140"/>
      <c r="M10" s="101"/>
      <c r="N10" s="177"/>
      <c r="O10" s="79"/>
      <c r="P10" s="79"/>
      <c r="Q10" s="79"/>
      <c r="R10" s="79"/>
      <c r="T10" s="73">
        <v>300</v>
      </c>
      <c r="U10" s="73">
        <v>300</v>
      </c>
      <c r="V10" s="166" t="s">
        <v>165</v>
      </c>
      <c r="AB10" s="51"/>
      <c r="AC10" s="51"/>
      <c r="AD10" s="51"/>
      <c r="AE10" s="51"/>
      <c r="AF10" s="51"/>
    </row>
    <row r="11" spans="1:32" ht="28.5" customHeight="1" x14ac:dyDescent="0.3">
      <c r="A11" s="291"/>
      <c r="B11" s="203"/>
      <c r="C11" s="104" t="s">
        <v>50</v>
      </c>
      <c r="D11" s="133">
        <v>20</v>
      </c>
      <c r="E11" s="133">
        <v>20</v>
      </c>
      <c r="F11" s="241"/>
      <c r="G11" s="28">
        <f>SUM(G8)</f>
        <v>250</v>
      </c>
      <c r="H11" s="123">
        <v>1000</v>
      </c>
      <c r="I11" s="101"/>
      <c r="J11" s="101"/>
      <c r="K11" s="101"/>
      <c r="L11" s="101"/>
      <c r="M11" s="101"/>
      <c r="N11" s="177"/>
      <c r="T11" s="73">
        <v>60</v>
      </c>
      <c r="U11" s="73">
        <v>60</v>
      </c>
      <c r="V11" s="166" t="s">
        <v>166</v>
      </c>
      <c r="W11" s="52">
        <f>SUM(D11)</f>
        <v>20</v>
      </c>
      <c r="AB11" s="51"/>
      <c r="AC11" s="51"/>
      <c r="AD11" s="51"/>
      <c r="AE11" s="51"/>
      <c r="AF11" s="51"/>
    </row>
    <row r="12" spans="1:32" ht="28.5" customHeight="1" x14ac:dyDescent="0.3">
      <c r="A12" s="291"/>
      <c r="B12" s="203"/>
      <c r="C12" s="104" t="s">
        <v>31</v>
      </c>
      <c r="D12" s="133">
        <f>SUM(G12*T12)/H12</f>
        <v>2</v>
      </c>
      <c r="E12" s="133">
        <f>SUM(G12*U12)/H12</f>
        <v>2</v>
      </c>
      <c r="F12" s="241"/>
      <c r="G12" s="28">
        <f>SUM(G8)</f>
        <v>250</v>
      </c>
      <c r="H12" s="123">
        <v>1000</v>
      </c>
      <c r="I12" s="101"/>
      <c r="J12" s="101"/>
      <c r="K12" s="101"/>
      <c r="L12" s="101"/>
      <c r="M12" s="101"/>
      <c r="N12" s="177"/>
      <c r="T12" s="73">
        <v>8</v>
      </c>
      <c r="U12" s="73">
        <v>8</v>
      </c>
      <c r="V12" s="166" t="s">
        <v>167</v>
      </c>
      <c r="AB12" s="51"/>
      <c r="AC12" s="51"/>
      <c r="AD12" s="51"/>
      <c r="AE12" s="51"/>
      <c r="AF12" s="51"/>
    </row>
    <row r="13" spans="1:32" ht="28.5" customHeight="1" x14ac:dyDescent="0.3">
      <c r="A13" s="291"/>
      <c r="B13" s="203"/>
      <c r="C13" s="104" t="s">
        <v>26</v>
      </c>
      <c r="D13" s="133">
        <f>SUM(G13*T13)/H13</f>
        <v>2.5</v>
      </c>
      <c r="E13" s="133">
        <f>SUM(G13*U13)/H13</f>
        <v>2.5</v>
      </c>
      <c r="F13" s="241"/>
      <c r="G13" s="28">
        <f>SUM(G8)</f>
        <v>250</v>
      </c>
      <c r="H13" s="123">
        <v>1000</v>
      </c>
      <c r="I13" s="101"/>
      <c r="J13" s="101"/>
      <c r="K13" s="101"/>
      <c r="L13" s="101"/>
      <c r="M13" s="101"/>
      <c r="N13" s="177"/>
      <c r="T13" s="73">
        <v>10</v>
      </c>
      <c r="U13" s="73">
        <v>10</v>
      </c>
      <c r="V13" s="166" t="s">
        <v>168</v>
      </c>
      <c r="AB13" s="51"/>
      <c r="AC13" s="51"/>
      <c r="AD13" s="51"/>
      <c r="AE13" s="51"/>
      <c r="AF13" s="51"/>
    </row>
    <row r="14" spans="1:32" ht="24" customHeight="1" x14ac:dyDescent="0.3">
      <c r="A14" s="291"/>
      <c r="B14" s="101" t="s">
        <v>295</v>
      </c>
      <c r="C14" s="107"/>
      <c r="D14" s="101"/>
      <c r="E14" s="101" t="s">
        <v>46</v>
      </c>
      <c r="F14" s="110">
        <v>150</v>
      </c>
      <c r="G14" s="110">
        <v>180</v>
      </c>
      <c r="H14" s="123">
        <v>190</v>
      </c>
      <c r="I14" s="140">
        <f>SUM(O14*G14)/H14</f>
        <v>5.6842105263157888E-2</v>
      </c>
      <c r="J14" s="140">
        <f>SUM(P14*G14)/H14</f>
        <v>1.8947368421052633E-2</v>
      </c>
      <c r="K14" s="140">
        <f>SUM(Q14*G14)/H14</f>
        <v>9.4642105263157905</v>
      </c>
      <c r="L14" s="140">
        <f>SUM(R14*G14)/H14</f>
        <v>37.89473684210526</v>
      </c>
      <c r="M14" s="149">
        <f>SUM(S14*G14)/H14</f>
        <v>2.8421052631578944E-2</v>
      </c>
      <c r="N14" s="177">
        <v>78</v>
      </c>
      <c r="O14" s="51">
        <v>0.06</v>
      </c>
      <c r="P14" s="51">
        <v>0.02</v>
      </c>
      <c r="Q14" s="51">
        <v>9.99</v>
      </c>
      <c r="R14" s="51">
        <v>40</v>
      </c>
      <c r="S14" s="51">
        <v>0.03</v>
      </c>
      <c r="U14" s="51" t="s">
        <v>46</v>
      </c>
      <c r="V14" s="166" t="s">
        <v>169</v>
      </c>
    </row>
    <row r="15" spans="1:32" ht="24" customHeight="1" x14ac:dyDescent="0.3">
      <c r="A15" s="291"/>
      <c r="B15" s="107"/>
      <c r="C15" s="101" t="s">
        <v>47</v>
      </c>
      <c r="D15" s="133">
        <v>0.3</v>
      </c>
      <c r="E15" s="133">
        <v>0.3</v>
      </c>
      <c r="F15" s="241"/>
      <c r="G15" s="28">
        <f>SUM(G14)</f>
        <v>180</v>
      </c>
      <c r="H15" s="123">
        <v>190</v>
      </c>
      <c r="I15" s="101"/>
      <c r="J15" s="101"/>
      <c r="K15" s="101"/>
      <c r="L15" s="101"/>
      <c r="M15" s="101"/>
      <c r="N15" s="177"/>
      <c r="O15" s="52"/>
      <c r="S15" s="52"/>
      <c r="T15" s="51">
        <v>0.3</v>
      </c>
      <c r="U15" s="51">
        <v>0.3</v>
      </c>
      <c r="V15" s="166" t="s">
        <v>170</v>
      </c>
    </row>
    <row r="16" spans="1:32" ht="24" customHeight="1" x14ac:dyDescent="0.3">
      <c r="A16" s="291"/>
      <c r="B16" s="107"/>
      <c r="C16" s="101" t="s">
        <v>27</v>
      </c>
      <c r="D16" s="133">
        <v>90</v>
      </c>
      <c r="E16" s="133">
        <v>90</v>
      </c>
      <c r="F16" s="241"/>
      <c r="G16" s="28">
        <f>SUM(G14)</f>
        <v>180</v>
      </c>
      <c r="H16" s="123">
        <v>190</v>
      </c>
      <c r="I16" s="101"/>
      <c r="J16" s="101"/>
      <c r="K16" s="101"/>
      <c r="L16" s="101"/>
      <c r="M16" s="101"/>
      <c r="N16" s="177"/>
      <c r="O16" s="52"/>
      <c r="S16" s="52"/>
      <c r="T16" s="51">
        <v>182.4</v>
      </c>
      <c r="U16" s="51">
        <v>182.4</v>
      </c>
      <c r="V16" s="166" t="s">
        <v>171</v>
      </c>
    </row>
    <row r="17" spans="1:35" ht="24" customHeight="1" x14ac:dyDescent="0.3">
      <c r="A17" s="291"/>
      <c r="B17" s="107"/>
      <c r="C17" s="101" t="s">
        <v>33</v>
      </c>
      <c r="D17" s="133">
        <v>92</v>
      </c>
      <c r="E17" s="133">
        <v>90</v>
      </c>
      <c r="F17" s="241"/>
      <c r="G17" s="28"/>
      <c r="H17" s="123"/>
      <c r="I17" s="101"/>
      <c r="J17" s="101"/>
      <c r="K17" s="101"/>
      <c r="L17" s="101"/>
      <c r="M17" s="101"/>
      <c r="N17" s="177"/>
      <c r="O17" s="52"/>
      <c r="S17" s="52"/>
      <c r="V17" s="166"/>
    </row>
    <row r="18" spans="1:35" ht="24" customHeight="1" x14ac:dyDescent="0.3">
      <c r="A18" s="291"/>
      <c r="B18" s="107"/>
      <c r="C18" s="101" t="s">
        <v>31</v>
      </c>
      <c r="D18" s="133">
        <v>10</v>
      </c>
      <c r="E18" s="133">
        <v>10</v>
      </c>
      <c r="F18" s="241"/>
      <c r="G18" s="28">
        <f>SUM(G14)</f>
        <v>180</v>
      </c>
      <c r="H18" s="123">
        <v>190</v>
      </c>
      <c r="I18" s="107"/>
      <c r="J18" s="107"/>
      <c r="K18" s="107"/>
      <c r="L18" s="107"/>
      <c r="M18" s="107"/>
      <c r="N18" s="177"/>
      <c r="T18" s="52">
        <v>10</v>
      </c>
      <c r="U18" s="52">
        <v>10</v>
      </c>
      <c r="V18" s="166" t="s">
        <v>172</v>
      </c>
    </row>
    <row r="19" spans="1:35" ht="24" customHeight="1" x14ac:dyDescent="0.3">
      <c r="A19" s="291"/>
      <c r="B19" s="101" t="s">
        <v>98</v>
      </c>
      <c r="C19" s="112"/>
      <c r="D19" s="146"/>
      <c r="E19" s="146"/>
      <c r="F19" s="250"/>
      <c r="G19" s="110">
        <v>55</v>
      </c>
      <c r="H19" s="123">
        <v>55</v>
      </c>
      <c r="I19" s="140">
        <f>SUM(O19*G19)/H19</f>
        <v>2.4900000000000002</v>
      </c>
      <c r="J19" s="140">
        <f>SUM(P19*G19)/H19</f>
        <v>3.93</v>
      </c>
      <c r="K19" s="140">
        <f>SUM(Q19*G19)/H19</f>
        <v>27.56</v>
      </c>
      <c r="L19" s="140">
        <f>SUM(R19*G19)/H19</f>
        <v>156</v>
      </c>
      <c r="M19" s="149">
        <f>SUM(S19*G19)/H19</f>
        <v>0.1</v>
      </c>
      <c r="N19" s="177">
        <v>95</v>
      </c>
      <c r="O19" s="52">
        <v>2.4900000000000002</v>
      </c>
      <c r="P19" s="52">
        <v>3.93</v>
      </c>
      <c r="Q19" s="52">
        <v>27.56</v>
      </c>
      <c r="R19" s="52">
        <v>156</v>
      </c>
      <c r="S19" s="52">
        <v>0.1</v>
      </c>
      <c r="T19" s="70"/>
      <c r="U19" s="70"/>
      <c r="V19" s="166" t="s">
        <v>214</v>
      </c>
    </row>
    <row r="20" spans="1:35" ht="24" customHeight="1" x14ac:dyDescent="0.3">
      <c r="A20" s="291"/>
      <c r="B20" s="107" t="s">
        <v>307</v>
      </c>
      <c r="C20" s="112" t="s">
        <v>26</v>
      </c>
      <c r="D20" s="133">
        <f t="shared" ref="D20:D22" si="0">SUM(G20*T20)/H20</f>
        <v>5</v>
      </c>
      <c r="E20" s="133">
        <f t="shared" ref="E20:E22" si="1">SUM(G20*U20)/H20</f>
        <v>5</v>
      </c>
      <c r="F20" s="241"/>
      <c r="G20" s="28">
        <f>SUM(G19)</f>
        <v>55</v>
      </c>
      <c r="H20" s="123">
        <v>55</v>
      </c>
      <c r="I20" s="107"/>
      <c r="J20" s="107"/>
      <c r="K20" s="107"/>
      <c r="L20" s="107"/>
      <c r="M20" s="107"/>
      <c r="N20" s="177"/>
      <c r="O20" s="52"/>
      <c r="S20" s="52"/>
      <c r="T20" s="70">
        <v>5</v>
      </c>
      <c r="U20" s="70">
        <v>5</v>
      </c>
      <c r="V20" s="166" t="s">
        <v>173</v>
      </c>
      <c r="W20" s="52">
        <f>SUM(D46)</f>
        <v>11</v>
      </c>
    </row>
    <row r="21" spans="1:35" ht="24" customHeight="1" x14ac:dyDescent="0.3">
      <c r="A21" s="291"/>
      <c r="B21" s="107"/>
      <c r="C21" s="112" t="s">
        <v>57</v>
      </c>
      <c r="D21" s="133">
        <f t="shared" si="0"/>
        <v>30</v>
      </c>
      <c r="E21" s="133">
        <f t="shared" si="1"/>
        <v>30</v>
      </c>
      <c r="F21" s="241"/>
      <c r="G21" s="28">
        <f>SUM(G19)</f>
        <v>55</v>
      </c>
      <c r="H21" s="123">
        <v>55</v>
      </c>
      <c r="I21" s="107"/>
      <c r="J21" s="107"/>
      <c r="K21" s="107"/>
      <c r="L21" s="107"/>
      <c r="M21" s="107"/>
      <c r="N21" s="177"/>
      <c r="O21" s="52"/>
      <c r="S21" s="52"/>
      <c r="T21" s="70">
        <v>30</v>
      </c>
      <c r="U21" s="70">
        <v>30</v>
      </c>
      <c r="V21" s="166" t="s">
        <v>174</v>
      </c>
      <c r="W21" s="52">
        <f>SUM(D36,D64)</f>
        <v>303.22580645161293</v>
      </c>
    </row>
    <row r="22" spans="1:35" ht="24" customHeight="1" x14ac:dyDescent="0.3">
      <c r="A22" s="291"/>
      <c r="B22" s="104"/>
      <c r="C22" s="104" t="s">
        <v>99</v>
      </c>
      <c r="D22" s="133">
        <f t="shared" si="0"/>
        <v>20.2</v>
      </c>
      <c r="E22" s="133">
        <f t="shared" si="1"/>
        <v>20</v>
      </c>
      <c r="F22" s="241"/>
      <c r="G22" s="28">
        <f>SUM(G19)</f>
        <v>55</v>
      </c>
      <c r="H22" s="123">
        <v>55</v>
      </c>
      <c r="I22" s="140"/>
      <c r="J22" s="140"/>
      <c r="K22" s="140"/>
      <c r="L22" s="140"/>
      <c r="M22" s="107"/>
      <c r="N22" s="177"/>
      <c r="O22" s="52"/>
      <c r="S22" s="52"/>
      <c r="T22" s="73">
        <v>20.2</v>
      </c>
      <c r="U22" s="73">
        <v>20</v>
      </c>
      <c r="V22" s="166" t="s">
        <v>175</v>
      </c>
    </row>
    <row r="23" spans="1:35" ht="24" customHeight="1" x14ac:dyDescent="0.3">
      <c r="A23" s="291"/>
      <c r="B23" s="202" t="s">
        <v>119</v>
      </c>
      <c r="C23" s="112"/>
      <c r="D23" s="146"/>
      <c r="E23" s="146"/>
      <c r="F23" s="250">
        <v>35</v>
      </c>
      <c r="G23" s="31"/>
      <c r="H23" s="123">
        <v>40</v>
      </c>
      <c r="I23" s="140">
        <v>2.4500000000000002</v>
      </c>
      <c r="J23" s="140">
        <v>7.55</v>
      </c>
      <c r="K23" s="140">
        <v>14.62</v>
      </c>
      <c r="L23" s="140">
        <v>136</v>
      </c>
      <c r="M23" s="149">
        <f>SUM(S23*G23)/H23</f>
        <v>0</v>
      </c>
      <c r="N23" s="177">
        <v>96</v>
      </c>
      <c r="V23" s="167" t="s">
        <v>176</v>
      </c>
    </row>
    <row r="24" spans="1:35" ht="24" customHeight="1" x14ac:dyDescent="0.3">
      <c r="A24" s="291"/>
      <c r="B24" s="201" t="s">
        <v>308</v>
      </c>
      <c r="C24" s="112" t="s">
        <v>26</v>
      </c>
      <c r="D24" s="133">
        <v>5</v>
      </c>
      <c r="E24" s="133">
        <v>5</v>
      </c>
      <c r="F24" s="241"/>
      <c r="G24" s="28">
        <f>SUM(G23)</f>
        <v>0</v>
      </c>
      <c r="H24" s="123">
        <v>40</v>
      </c>
      <c r="I24" s="107"/>
      <c r="J24" s="107"/>
      <c r="K24" s="107"/>
      <c r="L24" s="107"/>
      <c r="M24" s="107"/>
      <c r="N24" s="177"/>
      <c r="V24" s="167" t="s">
        <v>83</v>
      </c>
    </row>
    <row r="25" spans="1:35" ht="24" customHeight="1" x14ac:dyDescent="0.3">
      <c r="A25" s="291"/>
      <c r="B25" s="201"/>
      <c r="C25" s="119" t="s">
        <v>57</v>
      </c>
      <c r="D25" s="133">
        <v>30</v>
      </c>
      <c r="E25" s="133">
        <v>30</v>
      </c>
      <c r="F25" s="241"/>
      <c r="G25" s="28">
        <f>SUM(G23)</f>
        <v>0</v>
      </c>
      <c r="H25" s="123">
        <v>40</v>
      </c>
      <c r="I25" s="107"/>
      <c r="J25" s="107"/>
      <c r="K25" s="107"/>
      <c r="L25" s="107"/>
      <c r="M25" s="107"/>
      <c r="N25" s="177"/>
      <c r="V25" s="167"/>
    </row>
    <row r="26" spans="1:35" s="175" customFormat="1" ht="24" customHeight="1" x14ac:dyDescent="0.3">
      <c r="A26" s="291"/>
      <c r="B26" s="122" t="s">
        <v>65</v>
      </c>
      <c r="C26" s="122"/>
      <c r="D26" s="315"/>
      <c r="E26" s="315"/>
      <c r="F26" s="191">
        <v>385</v>
      </c>
      <c r="G26" s="28">
        <v>435</v>
      </c>
      <c r="H26" s="123"/>
      <c r="I26" s="122">
        <f>SUM(I8:I24)</f>
        <v>11.019342105263156</v>
      </c>
      <c r="J26" s="122">
        <f>SUM(J8:J24)</f>
        <v>17.846447368421053</v>
      </c>
      <c r="K26" s="122">
        <f>SUM(K8:K24)</f>
        <v>72.684210526315795</v>
      </c>
      <c r="L26" s="122">
        <f>SUM(L8:L24)</f>
        <v>495.39473684210526</v>
      </c>
      <c r="M26" s="122">
        <f>SUM(M8:M24)</f>
        <v>1.2659210526315789</v>
      </c>
      <c r="N26" s="223"/>
      <c r="O26" s="52"/>
      <c r="P26" s="52"/>
      <c r="Q26" s="52"/>
      <c r="R26" s="52"/>
      <c r="S26" s="52"/>
      <c r="T26" s="52"/>
      <c r="U26" s="52"/>
      <c r="V26" s="167" t="s">
        <v>24</v>
      </c>
      <c r="W26" s="52">
        <f>SUM(D38)</f>
        <v>12.5</v>
      </c>
      <c r="X26" s="51"/>
      <c r="Y26" s="51"/>
      <c r="Z26" s="51"/>
      <c r="AA26" s="51"/>
    </row>
    <row r="27" spans="1:35" ht="24" customHeight="1" x14ac:dyDescent="0.3">
      <c r="A27" s="292" t="s">
        <v>21</v>
      </c>
      <c r="B27" s="101" t="s">
        <v>317</v>
      </c>
      <c r="C27" s="107"/>
      <c r="D27" s="107"/>
      <c r="E27" s="107"/>
      <c r="F27" s="110">
        <v>80</v>
      </c>
      <c r="G27" s="110">
        <v>100</v>
      </c>
      <c r="H27" s="123">
        <v>180</v>
      </c>
      <c r="I27" s="140">
        <f>SUM(O27*G27)/H27</f>
        <v>0.5</v>
      </c>
      <c r="J27" s="107"/>
      <c r="K27" s="140">
        <f>SUM(Q27*G27)/H27</f>
        <v>10.1</v>
      </c>
      <c r="L27" s="140">
        <f>SUM(R27*G27)/H27</f>
        <v>42.222222222222221</v>
      </c>
      <c r="M27" s="149">
        <f>SUM(S27*G27)/H27</f>
        <v>2</v>
      </c>
      <c r="N27" s="177">
        <v>103</v>
      </c>
      <c r="O27" s="52">
        <v>0.9</v>
      </c>
      <c r="Q27" s="52">
        <v>18.18</v>
      </c>
      <c r="R27" s="52">
        <v>76</v>
      </c>
      <c r="S27" s="52">
        <v>3.6</v>
      </c>
      <c r="T27" s="51">
        <v>180</v>
      </c>
      <c r="U27" s="51">
        <v>180</v>
      </c>
      <c r="V27" s="167" t="s">
        <v>177</v>
      </c>
      <c r="W27" s="52">
        <f>SUM(D32,D39)</f>
        <v>15</v>
      </c>
    </row>
    <row r="28" spans="1:35" ht="24" customHeight="1" x14ac:dyDescent="0.3">
      <c r="A28" s="293"/>
      <c r="B28" s="107"/>
      <c r="C28" s="101" t="s">
        <v>317</v>
      </c>
      <c r="D28" s="133">
        <v>110</v>
      </c>
      <c r="E28" s="133">
        <v>100</v>
      </c>
      <c r="F28" s="241"/>
      <c r="G28" s="28">
        <f>SUM(G27)</f>
        <v>100</v>
      </c>
      <c r="H28" s="123">
        <v>180</v>
      </c>
      <c r="I28" s="107"/>
      <c r="J28" s="107"/>
      <c r="K28" s="107"/>
      <c r="L28" s="107"/>
      <c r="M28" s="107"/>
      <c r="N28" s="177"/>
      <c r="T28" s="52">
        <v>180</v>
      </c>
      <c r="U28" s="52">
        <v>180</v>
      </c>
      <c r="V28" s="167" t="s">
        <v>42</v>
      </c>
      <c r="W28" s="52">
        <f>SUM(D72)</f>
        <v>0</v>
      </c>
    </row>
    <row r="29" spans="1:35" s="175" customFormat="1" ht="24" customHeight="1" x14ac:dyDescent="0.3">
      <c r="A29" s="294"/>
      <c r="B29" s="122" t="s">
        <v>65</v>
      </c>
      <c r="C29" s="317"/>
      <c r="D29" s="315"/>
      <c r="E29" s="316"/>
      <c r="F29" s="313">
        <v>150</v>
      </c>
      <c r="G29" s="28">
        <v>180</v>
      </c>
      <c r="H29" s="123"/>
      <c r="I29" s="122">
        <f t="shared" ref="I29:M29" si="2">SUM(I27:I28)</f>
        <v>0.5</v>
      </c>
      <c r="J29" s="122">
        <f t="shared" si="2"/>
        <v>0</v>
      </c>
      <c r="K29" s="122">
        <f t="shared" si="2"/>
        <v>10.1</v>
      </c>
      <c r="L29" s="122">
        <f t="shared" si="2"/>
        <v>42.222222222222221</v>
      </c>
      <c r="M29" s="122">
        <f t="shared" si="2"/>
        <v>2</v>
      </c>
      <c r="N29" s="223"/>
      <c r="O29" s="52"/>
      <c r="P29" s="51"/>
      <c r="Q29" s="51"/>
      <c r="R29" s="51"/>
      <c r="S29" s="52"/>
      <c r="T29" s="52"/>
      <c r="U29" s="70"/>
      <c r="V29" s="167" t="s">
        <v>178</v>
      </c>
      <c r="W29" s="51"/>
      <c r="X29" s="51"/>
      <c r="Y29" s="51"/>
      <c r="Z29" s="51"/>
      <c r="AA29" s="51"/>
    </row>
    <row r="30" spans="1:35" ht="25.5" customHeight="1" x14ac:dyDescent="0.3">
      <c r="A30" s="292" t="s">
        <v>22</v>
      </c>
      <c r="B30" s="202" t="s">
        <v>82</v>
      </c>
      <c r="C30" s="107"/>
      <c r="D30" s="107"/>
      <c r="E30" s="107"/>
      <c r="F30" s="110">
        <v>40</v>
      </c>
      <c r="G30" s="110">
        <v>60</v>
      </c>
      <c r="H30" s="123">
        <v>1000</v>
      </c>
      <c r="I30" s="140">
        <v>0.45</v>
      </c>
      <c r="J30" s="140">
        <v>3.65</v>
      </c>
      <c r="K30" s="140">
        <v>1.42</v>
      </c>
      <c r="L30" s="140">
        <v>40.380000000000003</v>
      </c>
      <c r="M30" s="149">
        <v>5.7</v>
      </c>
      <c r="N30" s="177">
        <v>14</v>
      </c>
      <c r="O30" s="52">
        <v>14.08</v>
      </c>
      <c r="P30" s="52">
        <v>50.76</v>
      </c>
      <c r="Q30" s="52">
        <v>90.17</v>
      </c>
      <c r="R30" s="52">
        <v>874</v>
      </c>
      <c r="S30" s="52">
        <v>324.5</v>
      </c>
      <c r="V30" s="167" t="s">
        <v>42</v>
      </c>
      <c r="AB30" s="51"/>
      <c r="AC30" s="51"/>
      <c r="AD30" s="51"/>
      <c r="AE30" s="51"/>
      <c r="AF30" s="51"/>
      <c r="AG30" s="51"/>
      <c r="AH30" s="51"/>
      <c r="AI30" s="51"/>
    </row>
    <row r="31" spans="1:35" ht="25.5" customHeight="1" x14ac:dyDescent="0.3">
      <c r="A31" s="293"/>
      <c r="B31" s="201"/>
      <c r="C31" s="101" t="s">
        <v>248</v>
      </c>
      <c r="D31" s="133">
        <v>71.28</v>
      </c>
      <c r="E31" s="133">
        <v>57</v>
      </c>
      <c r="F31" s="241"/>
      <c r="G31" s="28">
        <f>SUM(G30)</f>
        <v>60</v>
      </c>
      <c r="H31" s="123">
        <v>1000</v>
      </c>
      <c r="I31" s="107"/>
      <c r="J31" s="107"/>
      <c r="K31" s="107"/>
      <c r="L31" s="107"/>
      <c r="M31" s="107"/>
      <c r="N31" s="177"/>
      <c r="T31" s="52">
        <v>986</v>
      </c>
      <c r="U31" s="52">
        <v>789</v>
      </c>
      <c r="V31" s="167" t="s">
        <v>178</v>
      </c>
      <c r="W31" s="52">
        <f>SUM(D38)</f>
        <v>12.5</v>
      </c>
      <c r="AB31" s="51"/>
      <c r="AC31" s="51"/>
      <c r="AD31" s="51"/>
      <c r="AE31" s="51"/>
      <c r="AF31" s="51"/>
      <c r="AG31" s="51"/>
      <c r="AH31" s="51"/>
      <c r="AI31" s="51"/>
    </row>
    <row r="32" spans="1:35" ht="25.5" customHeight="1" x14ac:dyDescent="0.3">
      <c r="A32" s="293"/>
      <c r="B32" s="201"/>
      <c r="C32" s="101" t="s">
        <v>51</v>
      </c>
      <c r="D32" s="133">
        <v>3</v>
      </c>
      <c r="E32" s="133">
        <v>3</v>
      </c>
      <c r="F32" s="241"/>
      <c r="G32" s="28">
        <f>SUM(G30)</f>
        <v>60</v>
      </c>
      <c r="H32" s="123">
        <v>1000</v>
      </c>
      <c r="I32" s="107"/>
      <c r="J32" s="107"/>
      <c r="K32" s="107"/>
      <c r="L32" s="107"/>
      <c r="M32" s="107"/>
      <c r="N32" s="177"/>
      <c r="T32" s="52">
        <v>50</v>
      </c>
      <c r="U32" s="52">
        <v>50</v>
      </c>
      <c r="V32" s="166" t="s">
        <v>41</v>
      </c>
      <c r="AB32" s="51"/>
      <c r="AC32" s="51"/>
      <c r="AD32" s="51"/>
      <c r="AE32" s="51"/>
      <c r="AF32" s="51"/>
      <c r="AG32" s="51"/>
      <c r="AH32" s="51"/>
      <c r="AI32" s="51"/>
    </row>
    <row r="33" spans="1:27" ht="24" customHeight="1" x14ac:dyDescent="0.3">
      <c r="A33" s="293"/>
      <c r="B33" s="104"/>
      <c r="C33" s="104"/>
      <c r="D33" s="133"/>
      <c r="E33" s="133"/>
      <c r="F33" s="241"/>
      <c r="G33" s="28">
        <f>SUM(G30)</f>
        <v>60</v>
      </c>
      <c r="H33" s="123">
        <v>1000</v>
      </c>
      <c r="I33" s="107"/>
      <c r="J33" s="107"/>
      <c r="K33" s="107"/>
      <c r="L33" s="107"/>
      <c r="M33" s="107"/>
      <c r="N33" s="177"/>
      <c r="T33" s="79">
        <v>60</v>
      </c>
      <c r="U33" s="79">
        <v>60</v>
      </c>
      <c r="V33" s="166" t="s">
        <v>182</v>
      </c>
    </row>
    <row r="34" spans="1:27" ht="24" customHeight="1" x14ac:dyDescent="0.3">
      <c r="A34" s="293"/>
      <c r="B34" s="104"/>
      <c r="C34" s="104"/>
      <c r="D34" s="133"/>
      <c r="E34" s="133"/>
      <c r="F34" s="241"/>
      <c r="G34" s="28">
        <f>SUM(G30)</f>
        <v>60</v>
      </c>
      <c r="H34" s="123">
        <v>1000</v>
      </c>
      <c r="I34" s="107"/>
      <c r="J34" s="107"/>
      <c r="K34" s="107"/>
      <c r="L34" s="107"/>
      <c r="M34" s="107"/>
      <c r="N34" s="177"/>
      <c r="O34" s="52"/>
      <c r="P34" s="52"/>
      <c r="Q34" s="52"/>
      <c r="R34" s="52"/>
      <c r="S34" s="52"/>
      <c r="T34" s="73">
        <v>60</v>
      </c>
      <c r="U34" s="73">
        <v>60</v>
      </c>
      <c r="V34" s="166" t="s">
        <v>41</v>
      </c>
      <c r="W34" s="52">
        <f>SUM(D31)</f>
        <v>71.28</v>
      </c>
    </row>
    <row r="35" spans="1:27" ht="24" customHeight="1" x14ac:dyDescent="0.3">
      <c r="A35" s="293"/>
      <c r="B35" s="101" t="s">
        <v>221</v>
      </c>
      <c r="C35" s="107"/>
      <c r="D35" s="107"/>
      <c r="E35" s="107"/>
      <c r="F35" s="110">
        <v>200</v>
      </c>
      <c r="G35" s="110">
        <v>250</v>
      </c>
      <c r="H35" s="123">
        <v>1000</v>
      </c>
      <c r="I35" s="140">
        <f>SUM(O35*G35)/H35</f>
        <v>1.9724999999999999</v>
      </c>
      <c r="J35" s="140">
        <f>SUM(P35*G35)/H35</f>
        <v>2.7324999999999999</v>
      </c>
      <c r="K35" s="140">
        <f>SUM(Q35*G35)/H35</f>
        <v>14.58</v>
      </c>
      <c r="L35" s="140">
        <f>SUM(R35*G35)/H35</f>
        <v>90.75</v>
      </c>
      <c r="M35" s="149">
        <f>SUM(S35*G35)/H35</f>
        <v>8.25</v>
      </c>
      <c r="N35" s="177">
        <v>5</v>
      </c>
      <c r="O35" s="52">
        <v>7.89</v>
      </c>
      <c r="P35" s="52">
        <v>10.93</v>
      </c>
      <c r="Q35" s="52">
        <v>58.32</v>
      </c>
      <c r="R35" s="52">
        <v>363</v>
      </c>
      <c r="S35" s="52">
        <v>33</v>
      </c>
      <c r="V35" s="166" t="s">
        <v>183</v>
      </c>
    </row>
    <row r="36" spans="1:27" ht="24" customHeight="1" x14ac:dyDescent="0.3">
      <c r="A36" s="293"/>
      <c r="B36" s="107" t="s">
        <v>222</v>
      </c>
      <c r="C36" s="101" t="s">
        <v>23</v>
      </c>
      <c r="D36" s="133">
        <f t="shared" ref="D36:D41" si="3">SUM(G36*T36)/H36</f>
        <v>100</v>
      </c>
      <c r="E36" s="133">
        <f t="shared" ref="E36:E41" si="4">SUM(G36*U36)/H36</f>
        <v>75</v>
      </c>
      <c r="F36" s="241"/>
      <c r="G36" s="28">
        <f>SUM(G35)</f>
        <v>250</v>
      </c>
      <c r="H36" s="123">
        <v>1000</v>
      </c>
      <c r="I36" s="107"/>
      <c r="J36" s="107"/>
      <c r="K36" s="107"/>
      <c r="L36" s="107"/>
      <c r="M36" s="107"/>
      <c r="N36" s="177"/>
      <c r="T36" s="52">
        <v>400</v>
      </c>
      <c r="U36" s="52">
        <v>300</v>
      </c>
      <c r="V36" s="166" t="s">
        <v>157</v>
      </c>
    </row>
    <row r="37" spans="1:27" ht="24" customHeight="1" x14ac:dyDescent="0.3">
      <c r="A37" s="293"/>
      <c r="B37" s="107"/>
      <c r="C37" s="101" t="s">
        <v>67</v>
      </c>
      <c r="D37" s="133">
        <f t="shared" si="3"/>
        <v>5</v>
      </c>
      <c r="E37" s="133">
        <f t="shared" si="4"/>
        <v>5</v>
      </c>
      <c r="F37" s="241"/>
      <c r="G37" s="28">
        <f>SUM(G35)</f>
        <v>250</v>
      </c>
      <c r="H37" s="123">
        <v>1000</v>
      </c>
      <c r="I37" s="107"/>
      <c r="J37" s="107"/>
      <c r="K37" s="107"/>
      <c r="L37" s="107"/>
      <c r="M37" s="107"/>
      <c r="N37" s="177"/>
      <c r="T37" s="52">
        <v>20</v>
      </c>
      <c r="U37" s="52">
        <v>20</v>
      </c>
      <c r="V37" s="166" t="s">
        <v>121</v>
      </c>
    </row>
    <row r="38" spans="1:27" ht="24" customHeight="1" x14ac:dyDescent="0.3">
      <c r="A38" s="293"/>
      <c r="B38" s="107"/>
      <c r="C38" s="101" t="s">
        <v>24</v>
      </c>
      <c r="D38" s="133">
        <f t="shared" si="3"/>
        <v>12.5</v>
      </c>
      <c r="E38" s="133">
        <f t="shared" si="4"/>
        <v>10</v>
      </c>
      <c r="F38" s="241"/>
      <c r="G38" s="28">
        <f>SUM(G35)</f>
        <v>250</v>
      </c>
      <c r="H38" s="123">
        <v>1000</v>
      </c>
      <c r="I38" s="107"/>
      <c r="J38" s="107"/>
      <c r="K38" s="107"/>
      <c r="L38" s="107"/>
      <c r="M38" s="107"/>
      <c r="N38" s="177"/>
      <c r="T38" s="52">
        <v>50</v>
      </c>
      <c r="U38" s="52">
        <v>40</v>
      </c>
      <c r="V38" s="166" t="s">
        <v>184</v>
      </c>
    </row>
    <row r="39" spans="1:27" ht="24" customHeight="1" x14ac:dyDescent="0.3">
      <c r="A39" s="293"/>
      <c r="B39" s="107"/>
      <c r="C39" s="101" t="s">
        <v>25</v>
      </c>
      <c r="D39" s="133">
        <f t="shared" si="3"/>
        <v>12</v>
      </c>
      <c r="E39" s="133">
        <f t="shared" si="4"/>
        <v>10</v>
      </c>
      <c r="F39" s="241"/>
      <c r="G39" s="28">
        <f>SUM(G35)</f>
        <v>250</v>
      </c>
      <c r="H39" s="123">
        <v>1000</v>
      </c>
      <c r="I39" s="107"/>
      <c r="J39" s="107"/>
      <c r="K39" s="107"/>
      <c r="L39" s="107"/>
      <c r="M39" s="107"/>
      <c r="N39" s="177"/>
      <c r="T39" s="52">
        <v>48</v>
      </c>
      <c r="U39" s="52">
        <v>40</v>
      </c>
      <c r="V39" s="166" t="s">
        <v>185</v>
      </c>
    </row>
    <row r="40" spans="1:27" ht="24" customHeight="1" x14ac:dyDescent="0.3">
      <c r="A40" s="293"/>
      <c r="B40" s="107"/>
      <c r="C40" s="101" t="s">
        <v>51</v>
      </c>
      <c r="D40" s="133">
        <f t="shared" si="3"/>
        <v>2.5</v>
      </c>
      <c r="E40" s="133">
        <f t="shared" si="4"/>
        <v>2.5</v>
      </c>
      <c r="F40" s="241"/>
      <c r="G40" s="28">
        <f>SUM(G35)</f>
        <v>250</v>
      </c>
      <c r="H40" s="123">
        <v>1000</v>
      </c>
      <c r="I40" s="107"/>
      <c r="J40" s="107"/>
      <c r="K40" s="107"/>
      <c r="L40" s="107"/>
      <c r="M40" s="107"/>
      <c r="N40" s="177"/>
      <c r="T40" s="52">
        <v>10</v>
      </c>
      <c r="U40" s="52">
        <v>10</v>
      </c>
      <c r="V40" s="166" t="s">
        <v>61</v>
      </c>
    </row>
    <row r="41" spans="1:27" ht="24" customHeight="1" x14ac:dyDescent="0.3">
      <c r="A41" s="293"/>
      <c r="B41" s="107"/>
      <c r="C41" s="101" t="s">
        <v>84</v>
      </c>
      <c r="D41" s="133">
        <f t="shared" si="3"/>
        <v>187.5</v>
      </c>
      <c r="E41" s="133">
        <f t="shared" si="4"/>
        <v>187.5</v>
      </c>
      <c r="F41" s="241"/>
      <c r="G41" s="28">
        <f>SUM(G35)</f>
        <v>250</v>
      </c>
      <c r="H41" s="123">
        <v>1000</v>
      </c>
      <c r="I41" s="107"/>
      <c r="J41" s="107"/>
      <c r="K41" s="107"/>
      <c r="L41" s="107"/>
      <c r="M41" s="107"/>
      <c r="N41" s="177"/>
      <c r="O41" s="52"/>
      <c r="P41" s="52"/>
      <c r="Q41" s="52"/>
      <c r="R41" s="52"/>
      <c r="S41" s="52"/>
      <c r="T41" s="52">
        <v>750</v>
      </c>
      <c r="U41" s="52">
        <v>750</v>
      </c>
      <c r="V41" s="166" t="s">
        <v>96</v>
      </c>
    </row>
    <row r="42" spans="1:27" ht="24" customHeight="1" x14ac:dyDescent="0.3">
      <c r="A42" s="293"/>
      <c r="B42" s="101" t="s">
        <v>272</v>
      </c>
      <c r="C42" s="107"/>
      <c r="D42" s="107"/>
      <c r="E42" s="107"/>
      <c r="F42" s="110">
        <v>60</v>
      </c>
      <c r="G42" s="110">
        <v>80</v>
      </c>
      <c r="H42" s="123">
        <v>160</v>
      </c>
      <c r="I42" s="140">
        <v>12.44</v>
      </c>
      <c r="J42" s="107">
        <v>9.24</v>
      </c>
      <c r="K42" s="140">
        <v>12.56</v>
      </c>
      <c r="L42" s="140">
        <v>183</v>
      </c>
      <c r="M42" s="149">
        <v>0.12</v>
      </c>
      <c r="N42" s="177">
        <v>44</v>
      </c>
      <c r="O42" s="52">
        <v>17.93</v>
      </c>
      <c r="P42" s="52">
        <v>11.73</v>
      </c>
      <c r="Q42" s="52">
        <v>33.340000000000003</v>
      </c>
      <c r="R42" s="52">
        <v>311</v>
      </c>
      <c r="S42" s="52">
        <v>0.39</v>
      </c>
      <c r="V42" s="166" t="s">
        <v>186</v>
      </c>
    </row>
    <row r="43" spans="1:27" ht="24" customHeight="1" x14ac:dyDescent="0.3">
      <c r="A43" s="293"/>
      <c r="B43" s="101"/>
      <c r="C43" s="107" t="s">
        <v>146</v>
      </c>
      <c r="D43" s="107">
        <v>13</v>
      </c>
      <c r="E43" s="107">
        <v>13</v>
      </c>
      <c r="F43" s="192"/>
      <c r="G43" s="31"/>
      <c r="H43" s="123"/>
      <c r="I43" s="140"/>
      <c r="J43" s="107"/>
      <c r="K43" s="140"/>
      <c r="L43" s="140"/>
      <c r="M43" s="149"/>
      <c r="N43" s="177"/>
      <c r="O43" s="52"/>
      <c r="P43" s="52"/>
      <c r="Q43" s="52"/>
      <c r="R43" s="52"/>
      <c r="S43" s="52"/>
      <c r="V43" s="166"/>
    </row>
    <row r="44" spans="1:27" ht="24" customHeight="1" x14ac:dyDescent="0.3">
      <c r="A44" s="293"/>
      <c r="B44" s="107"/>
      <c r="C44" s="101" t="s">
        <v>86</v>
      </c>
      <c r="D44" s="133">
        <v>57</v>
      </c>
      <c r="E44" s="133">
        <v>42</v>
      </c>
      <c r="F44" s="241"/>
      <c r="G44" s="28">
        <f>SUM(G42)</f>
        <v>80</v>
      </c>
      <c r="H44" s="123">
        <v>160</v>
      </c>
      <c r="I44" s="107"/>
      <c r="J44" s="107"/>
      <c r="K44" s="107"/>
      <c r="L44" s="107"/>
      <c r="M44" s="107"/>
      <c r="N44" s="177"/>
      <c r="T44" s="52">
        <v>98</v>
      </c>
      <c r="U44" s="52">
        <v>72</v>
      </c>
      <c r="V44" s="166" t="s">
        <v>187</v>
      </c>
    </row>
    <row r="45" spans="1:27" ht="24" customHeight="1" x14ac:dyDescent="0.3">
      <c r="A45" s="293"/>
      <c r="B45" s="107"/>
      <c r="C45" s="101" t="s">
        <v>26</v>
      </c>
      <c r="D45" s="133">
        <v>5</v>
      </c>
      <c r="E45" s="133">
        <v>5</v>
      </c>
      <c r="F45" s="241"/>
      <c r="G45" s="28">
        <f>SUM(G42)</f>
        <v>80</v>
      </c>
      <c r="H45" s="123">
        <v>160</v>
      </c>
      <c r="I45" s="107"/>
      <c r="J45" s="107"/>
      <c r="K45" s="107"/>
      <c r="L45" s="107"/>
      <c r="M45" s="107"/>
      <c r="N45" s="177"/>
      <c r="T45" s="52">
        <v>4</v>
      </c>
      <c r="U45" s="52">
        <v>4</v>
      </c>
      <c r="V45" s="166" t="s">
        <v>101</v>
      </c>
      <c r="W45" s="52"/>
    </row>
    <row r="46" spans="1:27" ht="24" customHeight="1" thickBot="1" x14ac:dyDescent="0.35">
      <c r="A46" s="293"/>
      <c r="B46" s="107"/>
      <c r="C46" s="101" t="s">
        <v>57</v>
      </c>
      <c r="D46" s="133">
        <v>11</v>
      </c>
      <c r="E46" s="133">
        <v>11</v>
      </c>
      <c r="F46" s="241"/>
      <c r="G46" s="28">
        <f>SUM(G42)</f>
        <v>80</v>
      </c>
      <c r="H46" s="123">
        <v>160</v>
      </c>
      <c r="I46" s="107"/>
      <c r="J46" s="107"/>
      <c r="K46" s="107"/>
      <c r="L46" s="107"/>
      <c r="M46" s="107"/>
      <c r="N46" s="177"/>
      <c r="T46" s="52">
        <v>44</v>
      </c>
      <c r="U46" s="52">
        <v>125</v>
      </c>
      <c r="V46" s="166" t="s">
        <v>188</v>
      </c>
      <c r="W46" s="52">
        <f>SUM(D28)</f>
        <v>110</v>
      </c>
    </row>
    <row r="47" spans="1:27" s="335" customFormat="1" ht="22.5" customHeight="1" x14ac:dyDescent="0.3">
      <c r="A47" s="293"/>
      <c r="B47" s="336" t="s">
        <v>267</v>
      </c>
      <c r="C47" s="337"/>
      <c r="D47" s="328"/>
      <c r="E47" s="328"/>
      <c r="F47" s="357">
        <v>120</v>
      </c>
      <c r="G47" s="359">
        <v>150</v>
      </c>
      <c r="H47" s="338">
        <v>1000</v>
      </c>
      <c r="I47" s="339">
        <v>1.43</v>
      </c>
      <c r="J47" s="339">
        <v>6.73</v>
      </c>
      <c r="K47" s="339">
        <v>9.1300000000000008</v>
      </c>
      <c r="L47" s="339">
        <v>102.75</v>
      </c>
      <c r="M47" s="339">
        <v>16.21</v>
      </c>
      <c r="N47" s="340">
        <v>38</v>
      </c>
      <c r="O47" s="75">
        <v>24.34</v>
      </c>
      <c r="P47" s="75">
        <v>35.83</v>
      </c>
      <c r="Q47" s="75">
        <v>244.56</v>
      </c>
      <c r="R47" s="75">
        <v>1398</v>
      </c>
      <c r="S47" s="331"/>
      <c r="T47" s="334"/>
      <c r="U47" s="334"/>
      <c r="V47" s="333" t="s">
        <v>96</v>
      </c>
      <c r="W47" s="331"/>
      <c r="X47" s="331"/>
      <c r="Y47" s="331"/>
      <c r="Z47" s="331"/>
      <c r="AA47" s="331"/>
    </row>
    <row r="48" spans="1:27" ht="22.5" customHeight="1" x14ac:dyDescent="0.3">
      <c r="A48" s="293"/>
      <c r="B48" s="103"/>
      <c r="C48" s="6" t="s">
        <v>268</v>
      </c>
      <c r="D48" s="133">
        <v>244.05</v>
      </c>
      <c r="E48" s="133">
        <v>163.5</v>
      </c>
      <c r="F48" s="241"/>
      <c r="G48" s="28">
        <f>SUM(G47)</f>
        <v>150</v>
      </c>
      <c r="H48" s="123">
        <v>1000</v>
      </c>
      <c r="I48" s="101"/>
      <c r="J48" s="101"/>
      <c r="K48" s="101"/>
      <c r="L48" s="101"/>
      <c r="M48" s="101"/>
      <c r="N48" s="177"/>
      <c r="O48" s="75"/>
      <c r="P48" s="75"/>
      <c r="Q48" s="75"/>
      <c r="R48" s="75"/>
      <c r="T48" s="73">
        <v>357</v>
      </c>
      <c r="U48" s="73">
        <v>357</v>
      </c>
      <c r="V48" s="166" t="s">
        <v>186</v>
      </c>
    </row>
    <row r="49" spans="1:27" ht="22.5" customHeight="1" x14ac:dyDescent="0.3">
      <c r="A49" s="293"/>
      <c r="B49" s="103"/>
      <c r="C49" s="6" t="s">
        <v>55</v>
      </c>
      <c r="D49" s="133">
        <v>1.5</v>
      </c>
      <c r="E49" s="133">
        <v>1.5</v>
      </c>
      <c r="F49" s="241"/>
      <c r="G49" s="28">
        <f>SUM(G47)</f>
        <v>150</v>
      </c>
      <c r="H49" s="123">
        <v>1000</v>
      </c>
      <c r="I49" s="101"/>
      <c r="J49" s="101"/>
      <c r="K49" s="101"/>
      <c r="L49" s="101"/>
      <c r="M49" s="101"/>
      <c r="N49" s="177"/>
      <c r="O49" s="75"/>
      <c r="P49" s="75"/>
      <c r="Q49" s="75"/>
      <c r="R49" s="75"/>
      <c r="T49" s="73">
        <v>45</v>
      </c>
      <c r="U49" s="73">
        <v>45</v>
      </c>
      <c r="V49" s="166" t="s">
        <v>187</v>
      </c>
    </row>
    <row r="50" spans="1:27" ht="22.5" customHeight="1" x14ac:dyDescent="0.3">
      <c r="A50" s="293"/>
      <c r="B50" s="103"/>
      <c r="C50" s="6" t="s">
        <v>205</v>
      </c>
      <c r="D50" s="133">
        <v>15</v>
      </c>
      <c r="E50" s="133">
        <v>15</v>
      </c>
      <c r="F50" s="241"/>
      <c r="G50" s="28">
        <f>SUM(G47)</f>
        <v>150</v>
      </c>
      <c r="H50" s="123">
        <v>1000</v>
      </c>
      <c r="I50" s="101"/>
      <c r="J50" s="101"/>
      <c r="K50" s="101"/>
      <c r="L50" s="101"/>
      <c r="M50" s="101"/>
      <c r="N50" s="177"/>
      <c r="O50" s="75"/>
      <c r="P50" s="75"/>
      <c r="Q50" s="75"/>
      <c r="R50" s="75"/>
      <c r="T50" s="73">
        <v>2142</v>
      </c>
      <c r="U50" s="73">
        <v>2142</v>
      </c>
      <c r="V50" s="166" t="s">
        <v>101</v>
      </c>
      <c r="W50" s="52">
        <f>SUM(D33)</f>
        <v>0</v>
      </c>
    </row>
    <row r="51" spans="1:27" ht="22.5" customHeight="1" x14ac:dyDescent="0.3">
      <c r="A51" s="293"/>
      <c r="B51" s="103"/>
      <c r="C51" s="6" t="s">
        <v>31</v>
      </c>
      <c r="D51" s="133">
        <v>1.5</v>
      </c>
      <c r="E51" s="133">
        <v>1.5</v>
      </c>
      <c r="F51" s="241"/>
      <c r="G51" s="28">
        <f>SUM(G47)</f>
        <v>150</v>
      </c>
      <c r="H51" s="123">
        <v>1000</v>
      </c>
      <c r="I51" s="101"/>
      <c r="J51" s="101"/>
      <c r="K51" s="101"/>
      <c r="L51" s="101"/>
      <c r="M51" s="101"/>
      <c r="N51" s="177"/>
      <c r="O51" s="52">
        <v>18.809999999999999</v>
      </c>
      <c r="P51" s="52">
        <v>6.19</v>
      </c>
      <c r="Q51" s="52">
        <v>0.88</v>
      </c>
      <c r="R51" s="52">
        <v>134</v>
      </c>
      <c r="S51" s="52">
        <v>0.16</v>
      </c>
      <c r="T51" s="52"/>
      <c r="U51" s="52"/>
      <c r="V51" s="166" t="s">
        <v>188</v>
      </c>
      <c r="W51" s="52"/>
    </row>
    <row r="52" spans="1:27" ht="22.5" customHeight="1" x14ac:dyDescent="0.3">
      <c r="A52" s="293"/>
      <c r="B52" s="103"/>
      <c r="C52" s="6" t="s">
        <v>26</v>
      </c>
      <c r="D52" s="133">
        <v>5.25</v>
      </c>
      <c r="E52" s="133">
        <v>5.25</v>
      </c>
      <c r="F52" s="241"/>
      <c r="G52" s="28">
        <f>SUM(G47)</f>
        <v>150</v>
      </c>
      <c r="H52" s="123">
        <v>1000</v>
      </c>
      <c r="I52" s="101"/>
      <c r="J52" s="101"/>
      <c r="K52" s="101"/>
      <c r="L52" s="101"/>
      <c r="M52" s="101"/>
      <c r="N52" s="177"/>
      <c r="T52" s="52">
        <v>131</v>
      </c>
      <c r="U52" s="52">
        <v>97</v>
      </c>
      <c r="V52" s="166" t="s">
        <v>189</v>
      </c>
    </row>
    <row r="53" spans="1:27" s="335" customFormat="1" ht="24" customHeight="1" x14ac:dyDescent="0.3">
      <c r="A53" s="293"/>
      <c r="B53" s="112" t="s">
        <v>296</v>
      </c>
      <c r="C53" s="112"/>
      <c r="D53" s="341"/>
      <c r="E53" s="341"/>
      <c r="F53" s="352">
        <v>150</v>
      </c>
      <c r="G53" s="353">
        <v>180</v>
      </c>
      <c r="H53" s="343">
        <v>1000</v>
      </c>
      <c r="I53" s="146">
        <f>SUM(O53*G53)/H53</f>
        <v>0.14399999999999999</v>
      </c>
      <c r="J53" s="146">
        <f>SUM(P53*G53)/H53</f>
        <v>0.14399999999999999</v>
      </c>
      <c r="K53" s="146">
        <f>SUM(Q53*G53)/H53</f>
        <v>21.492000000000001</v>
      </c>
      <c r="L53" s="146">
        <f>SUM(R53*G53)/H53</f>
        <v>87.84</v>
      </c>
      <c r="M53" s="146">
        <f>SUM(S53*G53)/H53</f>
        <v>1.548</v>
      </c>
      <c r="N53" s="344">
        <v>79</v>
      </c>
      <c r="O53" s="75">
        <v>0.8</v>
      </c>
      <c r="P53" s="75">
        <v>0.8</v>
      </c>
      <c r="Q53" s="75">
        <v>119.4</v>
      </c>
      <c r="R53" s="75">
        <v>488</v>
      </c>
      <c r="S53" s="75">
        <v>8.6</v>
      </c>
      <c r="T53" s="332"/>
      <c r="U53" s="332"/>
      <c r="V53" s="333" t="s">
        <v>191</v>
      </c>
      <c r="W53" s="331"/>
      <c r="X53" s="331"/>
      <c r="Y53" s="331"/>
      <c r="Z53" s="331"/>
      <c r="AA53" s="331"/>
    </row>
    <row r="54" spans="1:27" ht="24" customHeight="1" x14ac:dyDescent="0.3">
      <c r="A54" s="293"/>
      <c r="B54" s="104"/>
      <c r="C54" s="104" t="s">
        <v>292</v>
      </c>
      <c r="D54" s="133">
        <v>10.8</v>
      </c>
      <c r="E54" s="133">
        <v>10.8</v>
      </c>
      <c r="F54" s="241"/>
      <c r="G54" s="28">
        <f>SUM(G53)</f>
        <v>180</v>
      </c>
      <c r="H54" s="123">
        <v>1000</v>
      </c>
      <c r="I54" s="145"/>
      <c r="J54" s="145"/>
      <c r="K54" s="145"/>
      <c r="L54" s="153"/>
      <c r="M54" s="145"/>
      <c r="N54" s="177"/>
      <c r="O54" s="75"/>
      <c r="P54" s="75"/>
      <c r="Q54" s="75"/>
      <c r="R54" s="75"/>
      <c r="S54" s="75"/>
      <c r="T54" s="51">
        <v>227</v>
      </c>
      <c r="U54" s="51">
        <v>200</v>
      </c>
      <c r="V54" s="166" t="s">
        <v>140</v>
      </c>
    </row>
    <row r="55" spans="1:27" ht="24" customHeight="1" x14ac:dyDescent="0.3">
      <c r="A55" s="293"/>
      <c r="B55" s="104"/>
      <c r="C55" s="113" t="s">
        <v>27</v>
      </c>
      <c r="D55" s="133">
        <v>194.4</v>
      </c>
      <c r="E55" s="133">
        <v>194.4</v>
      </c>
      <c r="F55" s="241"/>
      <c r="G55" s="28">
        <f>SUM(G53)</f>
        <v>180</v>
      </c>
      <c r="H55" s="123">
        <v>1000</v>
      </c>
      <c r="I55" s="145"/>
      <c r="J55" s="145"/>
      <c r="K55" s="145"/>
      <c r="L55" s="153"/>
      <c r="M55" s="145"/>
      <c r="N55" s="177"/>
      <c r="O55" s="75"/>
      <c r="P55" s="75"/>
      <c r="Q55" s="75"/>
      <c r="R55" s="75"/>
      <c r="S55" s="75"/>
      <c r="T55" s="73">
        <v>860</v>
      </c>
      <c r="U55" s="73">
        <v>860</v>
      </c>
      <c r="V55" s="166" t="s">
        <v>192</v>
      </c>
      <c r="W55" s="52" t="e">
        <f>SUM(D12,D18,D56,#REF!,D82,D94)</f>
        <v>#REF!</v>
      </c>
    </row>
    <row r="56" spans="1:27" ht="24" customHeight="1" x14ac:dyDescent="0.3">
      <c r="A56" s="293"/>
      <c r="B56" s="104"/>
      <c r="C56" s="104" t="s">
        <v>31</v>
      </c>
      <c r="D56" s="133">
        <v>21.6</v>
      </c>
      <c r="E56" s="133">
        <v>21.6</v>
      </c>
      <c r="F56" s="241"/>
      <c r="G56" s="28">
        <f>SUM(G53)</f>
        <v>180</v>
      </c>
      <c r="H56" s="123">
        <v>1000</v>
      </c>
      <c r="I56" s="145"/>
      <c r="J56" s="145"/>
      <c r="K56" s="145"/>
      <c r="L56" s="153"/>
      <c r="M56" s="145"/>
      <c r="N56" s="177"/>
      <c r="O56" s="75"/>
      <c r="P56" s="75"/>
      <c r="Q56" s="75"/>
      <c r="R56" s="75"/>
      <c r="S56" s="75"/>
      <c r="T56" s="73">
        <v>100</v>
      </c>
      <c r="U56" s="73">
        <v>100</v>
      </c>
      <c r="V56" s="166" t="s">
        <v>193</v>
      </c>
      <c r="W56" s="52">
        <f>SUM(D13,D20,D48,D65,D71,D83)</f>
        <v>260.83042396313363</v>
      </c>
    </row>
    <row r="57" spans="1:27" ht="24" customHeight="1" x14ac:dyDescent="0.3">
      <c r="A57" s="293"/>
      <c r="B57" s="104"/>
      <c r="C57" s="104" t="s">
        <v>297</v>
      </c>
      <c r="D57" s="133">
        <v>7.2</v>
      </c>
      <c r="E57" s="133">
        <v>7.2</v>
      </c>
      <c r="F57" s="241"/>
      <c r="G57" s="28"/>
      <c r="H57" s="123"/>
      <c r="I57" s="145"/>
      <c r="J57" s="145"/>
      <c r="K57" s="145"/>
      <c r="L57" s="153"/>
      <c r="M57" s="145"/>
      <c r="N57" s="177"/>
      <c r="O57" s="75"/>
      <c r="P57" s="75"/>
      <c r="Q57" s="75"/>
      <c r="R57" s="75"/>
      <c r="S57" s="75"/>
      <c r="T57" s="73"/>
      <c r="U57" s="73"/>
      <c r="V57" s="166"/>
      <c r="W57" s="52"/>
    </row>
    <row r="58" spans="1:27" ht="24" customHeight="1" x14ac:dyDescent="0.3">
      <c r="A58" s="293"/>
      <c r="B58" s="104"/>
      <c r="C58" s="104" t="s">
        <v>62</v>
      </c>
      <c r="D58" s="133">
        <f>SUM(G58*T58)/H58</f>
        <v>0.18</v>
      </c>
      <c r="E58" s="133">
        <f>SUM(G58*U58)/H58</f>
        <v>0.18</v>
      </c>
      <c r="F58" s="241"/>
      <c r="G58" s="28">
        <f>SUM(G53)</f>
        <v>180</v>
      </c>
      <c r="H58" s="123">
        <v>1000</v>
      </c>
      <c r="I58" s="145"/>
      <c r="J58" s="145"/>
      <c r="K58" s="145"/>
      <c r="L58" s="153"/>
      <c r="M58" s="145"/>
      <c r="N58" s="177"/>
      <c r="O58" s="75"/>
      <c r="P58" s="75"/>
      <c r="Q58" s="75"/>
      <c r="R58" s="75"/>
      <c r="S58" s="75"/>
      <c r="T58" s="73">
        <v>1</v>
      </c>
      <c r="U58" s="73">
        <v>1</v>
      </c>
      <c r="V58" s="166" t="s">
        <v>194</v>
      </c>
      <c r="W58" s="52">
        <f>SUM(D33,D40,D88)</f>
        <v>2.7142857142857144</v>
      </c>
    </row>
    <row r="59" spans="1:27" ht="24" customHeight="1" x14ac:dyDescent="0.3">
      <c r="A59" s="293"/>
      <c r="B59" s="158" t="s">
        <v>28</v>
      </c>
      <c r="C59" s="104"/>
      <c r="D59" s="133">
        <f>SUM(G59*T59)/H59</f>
        <v>50</v>
      </c>
      <c r="E59" s="133">
        <f>SUM(G59*U59)/H59</f>
        <v>50</v>
      </c>
      <c r="F59" s="352">
        <v>30</v>
      </c>
      <c r="G59" s="353">
        <v>50</v>
      </c>
      <c r="H59" s="123">
        <v>40</v>
      </c>
      <c r="I59" s="140">
        <f>SUM(O59*G59)/H59</f>
        <v>3.0625000000000004</v>
      </c>
      <c r="J59" s="140">
        <f>SUM(P59*G59)/H59</f>
        <v>0.1</v>
      </c>
      <c r="K59" s="140">
        <f>SUM(Q59*G59)/H59</f>
        <v>9.4375</v>
      </c>
      <c r="L59" s="140">
        <f>SUM(R59*G59)/H59</f>
        <v>18.274999999999999</v>
      </c>
      <c r="M59" s="149">
        <f>SUM(S59*G59)/H59</f>
        <v>0</v>
      </c>
      <c r="N59" s="177">
        <v>92</v>
      </c>
      <c r="O59" s="79">
        <v>2.4500000000000002</v>
      </c>
      <c r="P59" s="79">
        <v>0.08</v>
      </c>
      <c r="Q59" s="79">
        <v>7.55</v>
      </c>
      <c r="R59" s="79">
        <v>14.62</v>
      </c>
      <c r="S59" s="80">
        <v>0</v>
      </c>
      <c r="T59" s="52">
        <v>40</v>
      </c>
      <c r="U59" s="70">
        <v>40</v>
      </c>
      <c r="V59" s="166" t="s">
        <v>195</v>
      </c>
      <c r="W59" s="52">
        <f>SUM(D49,D84,D89,D93)</f>
        <v>6.1182857142857143</v>
      </c>
    </row>
    <row r="60" spans="1:27" ht="24" customHeight="1" x14ac:dyDescent="0.3">
      <c r="A60" s="293"/>
      <c r="B60" s="101"/>
      <c r="C60" s="2"/>
      <c r="D60" s="132"/>
      <c r="E60" s="146"/>
      <c r="F60" s="250"/>
      <c r="G60" s="28"/>
      <c r="H60" s="123"/>
      <c r="I60" s="132"/>
      <c r="J60" s="107"/>
      <c r="K60" s="107"/>
      <c r="L60" s="107"/>
      <c r="M60" s="132"/>
      <c r="N60" s="177"/>
      <c r="O60" s="52"/>
      <c r="S60" s="52"/>
      <c r="T60" s="52"/>
      <c r="U60" s="70"/>
      <c r="V60" s="166" t="s">
        <v>196</v>
      </c>
    </row>
    <row r="61" spans="1:27" s="173" customFormat="1" ht="24" customHeight="1" x14ac:dyDescent="0.3">
      <c r="A61" s="293"/>
      <c r="B61" s="104"/>
      <c r="C61" s="104"/>
      <c r="D61" s="101"/>
      <c r="E61" s="101"/>
      <c r="F61" s="110"/>
      <c r="G61" s="110"/>
      <c r="H61" s="123"/>
      <c r="I61" s="145"/>
      <c r="J61" s="145"/>
      <c r="K61" s="145"/>
      <c r="L61" s="153"/>
      <c r="M61" s="145"/>
      <c r="N61" s="177"/>
      <c r="O61" s="75"/>
      <c r="P61" s="75"/>
      <c r="Q61" s="75"/>
      <c r="R61" s="75"/>
      <c r="S61" s="75"/>
      <c r="T61" s="51"/>
      <c r="U61" s="51"/>
      <c r="V61" s="166" t="s">
        <v>33</v>
      </c>
      <c r="W61" s="52">
        <f>SUM(D9,D70,D78)</f>
        <v>217</v>
      </c>
      <c r="X61" s="51"/>
      <c r="Y61" s="51"/>
      <c r="Z61" s="51"/>
      <c r="AA61" s="51"/>
    </row>
    <row r="62" spans="1:27" s="175" customFormat="1" ht="24" customHeight="1" x14ac:dyDescent="0.3">
      <c r="A62" s="294"/>
      <c r="B62" s="122" t="s">
        <v>65</v>
      </c>
      <c r="C62" s="314"/>
      <c r="D62" s="315"/>
      <c r="E62" s="316"/>
      <c r="F62" s="313">
        <v>400</v>
      </c>
      <c r="G62" s="28">
        <v>590</v>
      </c>
      <c r="H62" s="123"/>
      <c r="I62" s="315">
        <f>SUM(I30:I61)</f>
        <v>19.498999999999999</v>
      </c>
      <c r="J62" s="315">
        <f>SUM(J30:J61)</f>
        <v>22.596499999999999</v>
      </c>
      <c r="K62" s="315">
        <f>SUM(K30:K61)</f>
        <v>68.619500000000002</v>
      </c>
      <c r="L62" s="315">
        <f>SUM(L30:L61)</f>
        <v>522.995</v>
      </c>
      <c r="M62" s="315">
        <f>SUM(M30:M61)</f>
        <v>31.828000000000003</v>
      </c>
      <c r="N62" s="223"/>
      <c r="O62" s="52"/>
      <c r="P62" s="51"/>
      <c r="Q62" s="51"/>
      <c r="R62" s="51"/>
      <c r="S62" s="52"/>
      <c r="T62" s="52"/>
      <c r="U62" s="70"/>
      <c r="V62" s="166" t="s">
        <v>197</v>
      </c>
      <c r="W62" s="51"/>
      <c r="X62" s="51"/>
      <c r="Y62" s="51"/>
      <c r="Z62" s="51"/>
      <c r="AA62" s="51"/>
    </row>
    <row r="63" spans="1:27" ht="24" customHeight="1" x14ac:dyDescent="0.3">
      <c r="A63" s="292" t="s">
        <v>30</v>
      </c>
      <c r="B63" s="161" t="s">
        <v>213</v>
      </c>
      <c r="C63" s="161"/>
      <c r="D63" s="162"/>
      <c r="E63" s="162"/>
      <c r="F63" s="352">
        <v>120</v>
      </c>
      <c r="G63" s="353">
        <v>150</v>
      </c>
      <c r="H63" s="29">
        <v>155</v>
      </c>
      <c r="I63" s="140">
        <f>SUM(O63*G63)/H63</f>
        <v>2.9516129032258065</v>
      </c>
      <c r="J63" s="140">
        <f>SUM(P63*G63)/H63</f>
        <v>4.0354838709677416</v>
      </c>
      <c r="K63" s="140">
        <f>SUM(Q63*G63)/H63</f>
        <v>23.303225806451611</v>
      </c>
      <c r="L63" s="140">
        <f>SUM(R63*G63)/H63</f>
        <v>141.29032258064515</v>
      </c>
      <c r="M63" s="149">
        <f>SUM(S63*G63)/H63</f>
        <v>21.270967741935483</v>
      </c>
      <c r="N63" s="177">
        <v>61</v>
      </c>
      <c r="O63" s="79">
        <v>3.05</v>
      </c>
      <c r="P63" s="79">
        <v>4.17</v>
      </c>
      <c r="Q63" s="79">
        <v>24.08</v>
      </c>
      <c r="R63" s="79">
        <v>146</v>
      </c>
      <c r="S63" s="52">
        <v>21.98</v>
      </c>
      <c r="T63" s="70"/>
      <c r="U63" s="70"/>
      <c r="V63" s="166" t="s">
        <v>198</v>
      </c>
    </row>
    <row r="64" spans="1:27" ht="24" customHeight="1" x14ac:dyDescent="0.3">
      <c r="A64" s="293"/>
      <c r="B64" s="107"/>
      <c r="C64" s="107" t="s">
        <v>23</v>
      </c>
      <c r="D64" s="133">
        <f>SUM(G64*T64)/H64</f>
        <v>203.2258064516129</v>
      </c>
      <c r="E64" s="133">
        <f>SUM(G64*U64)/H64</f>
        <v>151.93548387096774</v>
      </c>
      <c r="F64" s="241"/>
      <c r="G64" s="28">
        <f>SUM(G63)</f>
        <v>150</v>
      </c>
      <c r="H64" s="29">
        <v>155</v>
      </c>
      <c r="I64" s="107"/>
      <c r="J64" s="107"/>
      <c r="K64" s="107"/>
      <c r="L64" s="107"/>
      <c r="M64" s="107"/>
      <c r="N64" s="177"/>
      <c r="T64" s="52">
        <v>210</v>
      </c>
      <c r="U64" s="52">
        <v>157</v>
      </c>
      <c r="V64" s="166" t="s">
        <v>94</v>
      </c>
    </row>
    <row r="65" spans="1:23" ht="24" customHeight="1" x14ac:dyDescent="0.3">
      <c r="A65" s="293"/>
      <c r="B65" s="107"/>
      <c r="C65" s="107" t="s">
        <v>26</v>
      </c>
      <c r="D65" s="133">
        <f>SUM(G65*T65)/H65</f>
        <v>4.838709677419355</v>
      </c>
      <c r="E65" s="133">
        <f>SUM(G65*U65)/H65</f>
        <v>4.838709677419355</v>
      </c>
      <c r="F65" s="241"/>
      <c r="G65" s="28">
        <f>SUM(G63)</f>
        <v>150</v>
      </c>
      <c r="H65" s="29">
        <v>155</v>
      </c>
      <c r="I65" s="107"/>
      <c r="J65" s="107"/>
      <c r="K65" s="107"/>
      <c r="L65" s="107"/>
      <c r="M65" s="107"/>
      <c r="N65" s="177"/>
      <c r="T65" s="52">
        <v>5</v>
      </c>
      <c r="U65" s="52">
        <v>5</v>
      </c>
      <c r="V65" s="166" t="s">
        <v>199</v>
      </c>
      <c r="W65" s="52">
        <f>SUM(D44)</f>
        <v>57</v>
      </c>
    </row>
    <row r="66" spans="1:23" ht="24" customHeight="1" x14ac:dyDescent="0.3">
      <c r="A66" s="293"/>
      <c r="B66" s="101" t="s">
        <v>103</v>
      </c>
      <c r="C66" s="107"/>
      <c r="D66" s="107"/>
      <c r="E66" s="107"/>
      <c r="F66" s="110">
        <v>60</v>
      </c>
      <c r="G66" s="110">
        <v>80</v>
      </c>
      <c r="H66" s="123">
        <v>80</v>
      </c>
      <c r="I66" s="140">
        <f>SUM(O66*G66)/H66</f>
        <v>13.069999999999999</v>
      </c>
      <c r="J66" s="140">
        <f>SUM(P66*G66)/H66</f>
        <v>4.37</v>
      </c>
      <c r="K66" s="140">
        <f>SUM(Q66*G66)/H66</f>
        <v>2.57</v>
      </c>
      <c r="L66" s="140">
        <f>SUM(R66*G66)/H66</f>
        <v>102</v>
      </c>
      <c r="M66" s="149">
        <f>SUM(S66*G66)/H66</f>
        <v>0.17</v>
      </c>
      <c r="N66" s="177">
        <v>55</v>
      </c>
      <c r="O66" s="52">
        <v>13.07</v>
      </c>
      <c r="P66" s="52">
        <v>4.37</v>
      </c>
      <c r="Q66" s="52">
        <v>2.57</v>
      </c>
      <c r="R66" s="52">
        <v>102</v>
      </c>
      <c r="S66" s="52">
        <v>0.17</v>
      </c>
      <c r="V66" s="166" t="s">
        <v>200</v>
      </c>
    </row>
    <row r="67" spans="1:23" ht="24" customHeight="1" x14ac:dyDescent="0.3">
      <c r="A67" s="293"/>
      <c r="B67" s="107"/>
      <c r="C67" s="101" t="s">
        <v>104</v>
      </c>
      <c r="D67" s="133">
        <f t="shared" ref="D67:D75" si="5">SUM(G67*T67)/H67</f>
        <v>72</v>
      </c>
      <c r="E67" s="133">
        <f t="shared" ref="E67:E75" si="6">SUM(G67*U67)/H67</f>
        <v>65</v>
      </c>
      <c r="F67" s="241"/>
      <c r="G67" s="28">
        <f>SUM(G66)</f>
        <v>80</v>
      </c>
      <c r="H67" s="123">
        <v>80</v>
      </c>
      <c r="I67" s="107"/>
      <c r="J67" s="107"/>
      <c r="K67" s="107"/>
      <c r="L67" s="107"/>
      <c r="M67" s="107"/>
      <c r="N67" s="177"/>
      <c r="T67" s="52">
        <v>72</v>
      </c>
      <c r="U67" s="52">
        <v>65</v>
      </c>
      <c r="V67" s="166" t="s">
        <v>201</v>
      </c>
    </row>
    <row r="68" spans="1:23" ht="24" customHeight="1" x14ac:dyDescent="0.3">
      <c r="A68" s="293"/>
      <c r="B68" s="107"/>
      <c r="C68" s="101" t="s">
        <v>105</v>
      </c>
      <c r="D68" s="133">
        <f t="shared" si="5"/>
        <v>3</v>
      </c>
      <c r="E68" s="133">
        <f t="shared" si="6"/>
        <v>3</v>
      </c>
      <c r="F68" s="241"/>
      <c r="G68" s="28">
        <f>SUM(G66)</f>
        <v>80</v>
      </c>
      <c r="H68" s="123">
        <v>80</v>
      </c>
      <c r="I68" s="107"/>
      <c r="J68" s="107"/>
      <c r="K68" s="107"/>
      <c r="L68" s="107"/>
      <c r="M68" s="107"/>
      <c r="N68" s="177"/>
      <c r="T68" s="52">
        <v>3</v>
      </c>
      <c r="U68" s="52">
        <v>3</v>
      </c>
      <c r="V68" s="166" t="s">
        <v>202</v>
      </c>
    </row>
    <row r="69" spans="1:23" ht="24" customHeight="1" x14ac:dyDescent="0.3">
      <c r="A69" s="293"/>
      <c r="B69" s="107"/>
      <c r="C69" s="101" t="s">
        <v>38</v>
      </c>
      <c r="D69" s="133">
        <f t="shared" si="5"/>
        <v>22.5</v>
      </c>
      <c r="E69" s="133">
        <f t="shared" si="6"/>
        <v>20</v>
      </c>
      <c r="F69" s="241"/>
      <c r="G69" s="28">
        <f>SUM(G66)</f>
        <v>80</v>
      </c>
      <c r="H69" s="123">
        <v>80</v>
      </c>
      <c r="I69" s="107"/>
      <c r="J69" s="107"/>
      <c r="K69" s="107"/>
      <c r="L69" s="107"/>
      <c r="M69" s="107"/>
      <c r="N69" s="177"/>
      <c r="T69" s="52">
        <v>22.5</v>
      </c>
      <c r="U69" s="52">
        <v>20</v>
      </c>
      <c r="V69" s="166" t="s">
        <v>203</v>
      </c>
    </row>
    <row r="70" spans="1:23" ht="24" customHeight="1" x14ac:dyDescent="0.3">
      <c r="A70" s="293"/>
      <c r="B70" s="107"/>
      <c r="C70" s="101" t="s">
        <v>33</v>
      </c>
      <c r="D70" s="133">
        <f t="shared" si="5"/>
        <v>8</v>
      </c>
      <c r="E70" s="133">
        <f t="shared" si="6"/>
        <v>8</v>
      </c>
      <c r="F70" s="241"/>
      <c r="G70" s="28">
        <f>SUM(G66)</f>
        <v>80</v>
      </c>
      <c r="H70" s="123">
        <v>80</v>
      </c>
      <c r="I70" s="107"/>
      <c r="J70" s="107"/>
      <c r="K70" s="107"/>
      <c r="L70" s="107"/>
      <c r="M70" s="107"/>
      <c r="N70" s="177"/>
      <c r="O70" s="52"/>
      <c r="P70" s="52"/>
      <c r="Q70" s="52"/>
      <c r="R70" s="52"/>
      <c r="T70" s="52">
        <v>8</v>
      </c>
      <c r="U70" s="52">
        <v>8</v>
      </c>
      <c r="V70" s="166" t="s">
        <v>204</v>
      </c>
      <c r="W70" s="52">
        <f>SUM(D67)</f>
        <v>72</v>
      </c>
    </row>
    <row r="71" spans="1:23" ht="24" customHeight="1" x14ac:dyDescent="0.3">
      <c r="A71" s="293"/>
      <c r="B71" s="107"/>
      <c r="C71" s="101" t="s">
        <v>26</v>
      </c>
      <c r="D71" s="133">
        <f t="shared" si="5"/>
        <v>3</v>
      </c>
      <c r="E71" s="133">
        <f t="shared" si="6"/>
        <v>3</v>
      </c>
      <c r="F71" s="241"/>
      <c r="G71" s="28">
        <f>SUM(G66)</f>
        <v>80</v>
      </c>
      <c r="H71" s="123">
        <v>80</v>
      </c>
      <c r="I71" s="107"/>
      <c r="J71" s="107"/>
      <c r="K71" s="107"/>
      <c r="L71" s="107"/>
      <c r="M71" s="107"/>
      <c r="N71" s="177"/>
      <c r="T71" s="52">
        <v>3</v>
      </c>
      <c r="U71" s="52">
        <v>3</v>
      </c>
      <c r="V71" s="166" t="s">
        <v>205</v>
      </c>
    </row>
    <row r="72" spans="1:23" ht="24" customHeight="1" x14ac:dyDescent="0.3">
      <c r="A72" s="293"/>
      <c r="B72" s="101" t="s">
        <v>313</v>
      </c>
      <c r="C72" s="113"/>
      <c r="D72" s="133"/>
      <c r="E72" s="133"/>
      <c r="F72" s="352">
        <v>40</v>
      </c>
      <c r="G72" s="353">
        <v>60</v>
      </c>
      <c r="H72" s="123">
        <v>23</v>
      </c>
      <c r="I72" s="140">
        <v>1.02</v>
      </c>
      <c r="J72" s="140">
        <v>2.58</v>
      </c>
      <c r="K72" s="140">
        <v>5.14</v>
      </c>
      <c r="L72" s="140">
        <v>51.96</v>
      </c>
      <c r="M72" s="149">
        <v>7.2</v>
      </c>
      <c r="N72" s="177">
        <v>12</v>
      </c>
      <c r="O72" s="190">
        <v>0.26400000000000001</v>
      </c>
      <c r="P72" s="190">
        <v>0.96499999999999997</v>
      </c>
      <c r="Q72" s="190">
        <v>0.82499999999999996</v>
      </c>
      <c r="R72" s="190">
        <v>17.2</v>
      </c>
      <c r="S72" s="172">
        <v>3.3</v>
      </c>
      <c r="T72" s="52">
        <v>29</v>
      </c>
      <c r="U72" s="52">
        <v>23</v>
      </c>
      <c r="V72" s="166" t="s">
        <v>206</v>
      </c>
    </row>
    <row r="73" spans="1:23" ht="24" customHeight="1" x14ac:dyDescent="0.3">
      <c r="A73" s="293"/>
      <c r="B73" s="101"/>
      <c r="C73" s="113" t="s">
        <v>314</v>
      </c>
      <c r="D73" s="133">
        <v>60</v>
      </c>
      <c r="E73" s="133">
        <v>60</v>
      </c>
      <c r="F73" s="241"/>
      <c r="G73" s="31"/>
      <c r="H73" s="123"/>
      <c r="I73" s="140"/>
      <c r="J73" s="140"/>
      <c r="K73" s="140"/>
      <c r="L73" s="140"/>
      <c r="M73" s="149"/>
      <c r="N73" s="177"/>
      <c r="O73" s="190"/>
      <c r="P73" s="190"/>
      <c r="Q73" s="190"/>
      <c r="R73" s="190"/>
      <c r="S73" s="172"/>
      <c r="T73" s="52"/>
      <c r="U73" s="52"/>
      <c r="V73" s="166"/>
    </row>
    <row r="74" spans="1:23" ht="24" customHeight="1" x14ac:dyDescent="0.3">
      <c r="A74" s="293"/>
      <c r="B74" s="101"/>
      <c r="C74" s="113"/>
      <c r="D74" s="133"/>
      <c r="E74" s="133"/>
      <c r="F74" s="241"/>
      <c r="G74" s="31"/>
      <c r="H74" s="123"/>
      <c r="I74" s="140"/>
      <c r="J74" s="140"/>
      <c r="K74" s="140"/>
      <c r="L74" s="140"/>
      <c r="M74" s="149"/>
      <c r="N74" s="177"/>
      <c r="O74" s="190"/>
      <c r="P74" s="190"/>
      <c r="Q74" s="190"/>
      <c r="R74" s="190"/>
      <c r="S74" s="172"/>
      <c r="T74" s="52"/>
      <c r="U74" s="52"/>
      <c r="V74" s="166"/>
    </row>
    <row r="75" spans="1:23" ht="24" customHeight="1" x14ac:dyDescent="0.3">
      <c r="A75" s="293"/>
      <c r="B75" s="101" t="s">
        <v>127</v>
      </c>
      <c r="C75" s="101"/>
      <c r="D75" s="133">
        <f t="shared" si="5"/>
        <v>40</v>
      </c>
      <c r="E75" s="133">
        <f t="shared" si="6"/>
        <v>40</v>
      </c>
      <c r="F75" s="352">
        <v>30</v>
      </c>
      <c r="G75" s="353">
        <v>40</v>
      </c>
      <c r="H75" s="123">
        <v>40</v>
      </c>
      <c r="I75" s="140">
        <f>SUM(O75*G75)/H75</f>
        <v>2.81</v>
      </c>
      <c r="J75" s="140">
        <f>SUM(P75*G75)/H75</f>
        <v>3.8</v>
      </c>
      <c r="K75" s="140">
        <f>SUM(Q75*G75)/H75</f>
        <v>17.079999999999998</v>
      </c>
      <c r="L75" s="140">
        <f>SUM(R75*G75)/H75</f>
        <v>113.53</v>
      </c>
      <c r="M75" s="149">
        <f>SUM(S75*G75)/H75</f>
        <v>0</v>
      </c>
      <c r="N75" s="177">
        <v>93</v>
      </c>
      <c r="O75" s="172">
        <v>2.81</v>
      </c>
      <c r="P75" s="172">
        <v>3.8</v>
      </c>
      <c r="Q75" s="172">
        <v>17.079999999999998</v>
      </c>
      <c r="R75" s="172">
        <v>113.53</v>
      </c>
      <c r="S75" s="168">
        <v>0</v>
      </c>
      <c r="T75" s="52">
        <v>40</v>
      </c>
      <c r="U75" s="52">
        <v>40</v>
      </c>
      <c r="V75" s="166" t="s">
        <v>207</v>
      </c>
      <c r="W75" s="52">
        <f>SUM(D15)</f>
        <v>0.3</v>
      </c>
    </row>
    <row r="76" spans="1:23" ht="24" customHeight="1" x14ac:dyDescent="0.3">
      <c r="A76" s="293"/>
      <c r="B76" s="101" t="s">
        <v>298</v>
      </c>
      <c r="C76" s="107"/>
      <c r="D76" s="107"/>
      <c r="E76" s="107"/>
      <c r="F76" s="353">
        <v>150</v>
      </c>
      <c r="G76" s="353">
        <v>180</v>
      </c>
      <c r="H76" s="123">
        <v>180</v>
      </c>
      <c r="I76" s="140">
        <f>SUM(O76*G76)/H76</f>
        <v>2.85</v>
      </c>
      <c r="J76" s="140">
        <f>SUM(P76*G76)/H76</f>
        <v>2.41</v>
      </c>
      <c r="K76" s="140">
        <f>SUM(Q76*G76)/H76</f>
        <v>14.359999999999998</v>
      </c>
      <c r="L76" s="140">
        <f>SUM(R76*G76)/H76</f>
        <v>91</v>
      </c>
      <c r="M76" s="149">
        <f>SUM(S76*G76)/H76</f>
        <v>1.17</v>
      </c>
      <c r="N76" s="177">
        <v>80</v>
      </c>
      <c r="O76" s="52">
        <v>2.85</v>
      </c>
      <c r="P76" s="52">
        <v>2.41</v>
      </c>
      <c r="Q76" s="52">
        <v>14.36</v>
      </c>
      <c r="R76" s="52">
        <v>91</v>
      </c>
      <c r="S76" s="52">
        <v>1.17</v>
      </c>
      <c r="V76" s="166" t="s">
        <v>208</v>
      </c>
      <c r="W76" s="52">
        <f>SUM(D77)</f>
        <v>3</v>
      </c>
    </row>
    <row r="77" spans="1:23" ht="24" customHeight="1" x14ac:dyDescent="0.3">
      <c r="A77" s="293"/>
      <c r="B77" s="107" t="s">
        <v>299</v>
      </c>
      <c r="C77" s="101" t="s">
        <v>107</v>
      </c>
      <c r="D77" s="133">
        <f>SUM(G77*T77)/H77</f>
        <v>3</v>
      </c>
      <c r="E77" s="133">
        <f>SUM(G77*U77)/H77</f>
        <v>3</v>
      </c>
      <c r="F77" s="241"/>
      <c r="G77" s="28">
        <f>SUM(G76)</f>
        <v>180</v>
      </c>
      <c r="H77" s="123">
        <f>SUM(H76)</f>
        <v>180</v>
      </c>
      <c r="I77" s="107"/>
      <c r="J77" s="107"/>
      <c r="K77" s="107"/>
      <c r="L77" s="107"/>
      <c r="M77" s="107"/>
      <c r="N77" s="177"/>
      <c r="T77" s="52">
        <v>3</v>
      </c>
      <c r="U77" s="52">
        <v>3</v>
      </c>
      <c r="V77" s="166" t="s">
        <v>209</v>
      </c>
    </row>
    <row r="78" spans="1:23" ht="24" customHeight="1" x14ac:dyDescent="0.3">
      <c r="A78" s="293"/>
      <c r="B78" s="107"/>
      <c r="C78" s="101" t="s">
        <v>198</v>
      </c>
      <c r="D78" s="133">
        <v>34</v>
      </c>
      <c r="E78" s="133">
        <v>34</v>
      </c>
      <c r="F78" s="241"/>
      <c r="G78" s="28">
        <f>SUM(G76)</f>
        <v>180</v>
      </c>
      <c r="H78" s="123">
        <f>SUM(H76)</f>
        <v>180</v>
      </c>
      <c r="I78" s="107"/>
      <c r="J78" s="107"/>
      <c r="K78" s="107"/>
      <c r="L78" s="107"/>
      <c r="M78" s="107"/>
      <c r="N78" s="177"/>
      <c r="T78" s="52">
        <v>90</v>
      </c>
      <c r="U78" s="52">
        <v>90</v>
      </c>
      <c r="V78" s="166" t="s">
        <v>210</v>
      </c>
      <c r="W78" s="52">
        <f>SUM(D85)</f>
        <v>0.94285714285714284</v>
      </c>
    </row>
    <row r="79" spans="1:23" ht="24" customHeight="1" x14ac:dyDescent="0.3">
      <c r="A79" s="293"/>
      <c r="B79" s="107"/>
      <c r="C79" s="101" t="s">
        <v>27</v>
      </c>
      <c r="D79" s="133">
        <v>180</v>
      </c>
      <c r="E79" s="133">
        <v>180</v>
      </c>
      <c r="F79" s="241"/>
      <c r="G79" s="191">
        <f>SUM(G76)</f>
        <v>180</v>
      </c>
      <c r="H79" s="123">
        <f>SUM(H76)</f>
        <v>180</v>
      </c>
      <c r="I79" s="107"/>
      <c r="J79" s="107"/>
      <c r="K79" s="107"/>
      <c r="L79" s="107"/>
      <c r="M79" s="107"/>
      <c r="N79" s="177"/>
      <c r="T79" s="52">
        <v>108</v>
      </c>
      <c r="U79" s="52">
        <v>108</v>
      </c>
      <c r="V79" s="166" t="s">
        <v>211</v>
      </c>
      <c r="W79" s="52">
        <f>SUM(D92)</f>
        <v>23.528571428571428</v>
      </c>
    </row>
    <row r="80" spans="1:23" ht="24" customHeight="1" x14ac:dyDescent="0.3">
      <c r="A80" s="293"/>
      <c r="B80" s="104" t="s">
        <v>108</v>
      </c>
      <c r="C80" s="113"/>
      <c r="D80" s="133"/>
      <c r="E80" s="133"/>
      <c r="F80" s="352">
        <v>60</v>
      </c>
      <c r="G80" s="353">
        <v>60</v>
      </c>
      <c r="H80" s="123">
        <v>3500</v>
      </c>
      <c r="I80" s="140">
        <f>SUM(O80*G80)/H80</f>
        <v>7.9028571428571434E-2</v>
      </c>
      <c r="J80" s="140">
        <f>SUM(P80*G80)/H80</f>
        <v>4.6971428571428574E-2</v>
      </c>
      <c r="K80" s="140">
        <f>SUM(Q80*G80)/H80</f>
        <v>0.25011428571428573</v>
      </c>
      <c r="L80" s="140">
        <f>SUM(R80*G80)/H80</f>
        <v>1.7314285714285715</v>
      </c>
      <c r="M80" s="149">
        <f>SUM(S80*G80)/H80</f>
        <v>3.4285714285714285E-4</v>
      </c>
      <c r="N80" s="177">
        <v>67</v>
      </c>
      <c r="O80" s="52">
        <v>4.6100000000000003</v>
      </c>
      <c r="P80" s="52">
        <v>2.74</v>
      </c>
      <c r="Q80" s="52">
        <v>14.59</v>
      </c>
      <c r="R80" s="52">
        <v>101</v>
      </c>
      <c r="S80" s="52">
        <v>0.02</v>
      </c>
      <c r="T80" s="73"/>
      <c r="U80" s="73">
        <v>35</v>
      </c>
      <c r="V80" s="166" t="s">
        <v>212</v>
      </c>
      <c r="W80" s="52">
        <f>SUM(D58)</f>
        <v>0.18</v>
      </c>
    </row>
    <row r="81" spans="1:22" ht="24" customHeight="1" x14ac:dyDescent="0.3">
      <c r="A81" s="293"/>
      <c r="B81" s="104"/>
      <c r="C81" s="113" t="s">
        <v>55</v>
      </c>
      <c r="D81" s="133">
        <f t="shared" ref="D81:D90" si="7">SUM(G81*T81)/H81</f>
        <v>31.866857142857143</v>
      </c>
      <c r="E81" s="133">
        <f t="shared" ref="E81:E90" si="8">SUM(G81*U81)/H81</f>
        <v>31.866857142857143</v>
      </c>
      <c r="F81" s="241"/>
      <c r="G81" s="28">
        <f>SUM(G80)</f>
        <v>60</v>
      </c>
      <c r="H81" s="123">
        <v>3500</v>
      </c>
      <c r="I81" s="107"/>
      <c r="J81" s="107"/>
      <c r="K81" s="107"/>
      <c r="L81" s="107"/>
      <c r="M81" s="107"/>
      <c r="N81" s="177"/>
      <c r="T81" s="73">
        <v>1858.9</v>
      </c>
      <c r="U81" s="73">
        <v>1858.9</v>
      </c>
    </row>
    <row r="82" spans="1:22" ht="24" customHeight="1" x14ac:dyDescent="0.3">
      <c r="A82" s="293"/>
      <c r="B82" s="104"/>
      <c r="C82" s="104" t="s">
        <v>31</v>
      </c>
      <c r="D82" s="133">
        <f t="shared" si="7"/>
        <v>1.6902857142857144</v>
      </c>
      <c r="E82" s="133">
        <f t="shared" si="8"/>
        <v>1.6902857142857144</v>
      </c>
      <c r="F82" s="241"/>
      <c r="G82" s="28">
        <f>SUM(G80)</f>
        <v>60</v>
      </c>
      <c r="H82" s="123">
        <v>3500</v>
      </c>
      <c r="I82" s="107"/>
      <c r="J82" s="107"/>
      <c r="K82" s="107"/>
      <c r="L82" s="107"/>
      <c r="M82" s="107"/>
      <c r="N82" s="177"/>
      <c r="T82" s="73">
        <v>98.6</v>
      </c>
      <c r="U82" s="73">
        <v>98.6</v>
      </c>
      <c r="V82" s="166"/>
    </row>
    <row r="83" spans="1:22" ht="24" customHeight="1" x14ac:dyDescent="0.3">
      <c r="A83" s="293"/>
      <c r="B83" s="107"/>
      <c r="C83" s="104" t="s">
        <v>26</v>
      </c>
      <c r="D83" s="133">
        <f t="shared" si="7"/>
        <v>1.4417142857142857</v>
      </c>
      <c r="E83" s="133">
        <f t="shared" si="8"/>
        <v>1.4417142857142857</v>
      </c>
      <c r="F83" s="241"/>
      <c r="G83" s="28">
        <f>SUM(G80)</f>
        <v>60</v>
      </c>
      <c r="H83" s="123">
        <v>3500</v>
      </c>
      <c r="I83" s="107"/>
      <c r="J83" s="107"/>
      <c r="K83" s="107"/>
      <c r="L83" s="107"/>
      <c r="M83" s="107"/>
      <c r="N83" s="177"/>
      <c r="T83" s="52">
        <v>84.1</v>
      </c>
      <c r="U83" s="52">
        <v>84.1</v>
      </c>
      <c r="V83" s="166"/>
    </row>
    <row r="84" spans="1:22" ht="24" customHeight="1" x14ac:dyDescent="0.3">
      <c r="A84" s="293"/>
      <c r="B84" s="107"/>
      <c r="C84" s="104" t="s">
        <v>38</v>
      </c>
      <c r="D84" s="133">
        <f t="shared" si="7"/>
        <v>1.8925714285714286</v>
      </c>
      <c r="E84" s="133">
        <f t="shared" si="8"/>
        <v>1.6902857142857144</v>
      </c>
      <c r="F84" s="241"/>
      <c r="G84" s="28">
        <f>SUM(G80)</f>
        <v>60</v>
      </c>
      <c r="H84" s="123">
        <v>3500</v>
      </c>
      <c r="I84" s="107"/>
      <c r="J84" s="107"/>
      <c r="K84" s="107"/>
      <c r="L84" s="107"/>
      <c r="M84" s="107"/>
      <c r="N84" s="177"/>
      <c r="T84" s="52">
        <v>110.4</v>
      </c>
      <c r="U84" s="52">
        <v>98.6</v>
      </c>
      <c r="V84" s="166"/>
    </row>
    <row r="85" spans="1:22" ht="24" customHeight="1" x14ac:dyDescent="0.3">
      <c r="A85" s="293"/>
      <c r="B85" s="107"/>
      <c r="C85" s="101" t="s">
        <v>34</v>
      </c>
      <c r="D85" s="133">
        <f t="shared" si="7"/>
        <v>0.94285714285714284</v>
      </c>
      <c r="E85" s="133">
        <f t="shared" si="8"/>
        <v>0.94285714285714284</v>
      </c>
      <c r="F85" s="241"/>
      <c r="G85" s="28">
        <f>SUM(G80)</f>
        <v>60</v>
      </c>
      <c r="H85" s="123">
        <v>3500</v>
      </c>
      <c r="I85" s="107"/>
      <c r="J85" s="107"/>
      <c r="K85" s="107"/>
      <c r="L85" s="107"/>
      <c r="M85" s="107"/>
      <c r="N85" s="177"/>
      <c r="T85" s="52">
        <v>55</v>
      </c>
      <c r="U85" s="52">
        <v>55</v>
      </c>
      <c r="V85" s="166"/>
    </row>
    <row r="86" spans="1:22" ht="24" customHeight="1" x14ac:dyDescent="0.3">
      <c r="A86" s="293"/>
      <c r="B86" s="107"/>
      <c r="C86" s="101" t="s">
        <v>27</v>
      </c>
      <c r="D86" s="133">
        <f t="shared" si="7"/>
        <v>12.826285714285714</v>
      </c>
      <c r="E86" s="133">
        <f t="shared" si="8"/>
        <v>12.826285714285714</v>
      </c>
      <c r="F86" s="241"/>
      <c r="G86" s="28">
        <f>SUM(G80)</f>
        <v>60</v>
      </c>
      <c r="H86" s="123">
        <v>3500</v>
      </c>
      <c r="I86" s="107"/>
      <c r="J86" s="107"/>
      <c r="K86" s="107"/>
      <c r="L86" s="107"/>
      <c r="M86" s="107"/>
      <c r="N86" s="177"/>
      <c r="T86" s="52">
        <v>748.2</v>
      </c>
      <c r="U86" s="52">
        <v>748.2</v>
      </c>
      <c r="V86" s="166"/>
    </row>
    <row r="87" spans="1:22" ht="24" customHeight="1" x14ac:dyDescent="0.3">
      <c r="A87" s="293"/>
      <c r="B87" s="104"/>
      <c r="C87" s="113" t="s">
        <v>109</v>
      </c>
      <c r="D87" s="133">
        <f t="shared" si="7"/>
        <v>1.4914285714285713</v>
      </c>
      <c r="E87" s="133">
        <f t="shared" si="8"/>
        <v>1.4914285714285713</v>
      </c>
      <c r="F87" s="241"/>
      <c r="G87" s="28">
        <f>SUM(G80)</f>
        <v>60</v>
      </c>
      <c r="H87" s="123">
        <v>3500</v>
      </c>
      <c r="I87" s="107"/>
      <c r="J87" s="107"/>
      <c r="K87" s="107"/>
      <c r="L87" s="107"/>
      <c r="M87" s="107"/>
      <c r="N87" s="177"/>
      <c r="T87" s="73">
        <v>87</v>
      </c>
      <c r="U87" s="73">
        <v>87</v>
      </c>
      <c r="V87" s="166"/>
    </row>
    <row r="88" spans="1:22" ht="24" customHeight="1" x14ac:dyDescent="0.3">
      <c r="A88" s="293"/>
      <c r="B88" s="104"/>
      <c r="C88" s="104" t="s">
        <v>64</v>
      </c>
      <c r="D88" s="133">
        <f t="shared" si="7"/>
        <v>0.21428571428571427</v>
      </c>
      <c r="E88" s="133">
        <f t="shared" si="8"/>
        <v>0.21428571428571427</v>
      </c>
      <c r="F88" s="241"/>
      <c r="G88" s="28">
        <f>SUM(G80)</f>
        <v>60</v>
      </c>
      <c r="H88" s="123">
        <v>3500</v>
      </c>
      <c r="I88" s="107"/>
      <c r="J88" s="107"/>
      <c r="K88" s="107"/>
      <c r="L88" s="107"/>
      <c r="M88" s="107"/>
      <c r="N88" s="177"/>
      <c r="T88" s="73">
        <v>12.5</v>
      </c>
      <c r="U88" s="73">
        <v>12.5</v>
      </c>
      <c r="V88" s="166"/>
    </row>
    <row r="89" spans="1:22" ht="24" customHeight="1" x14ac:dyDescent="0.3">
      <c r="A89" s="293"/>
      <c r="B89" s="104"/>
      <c r="C89" s="104" t="s">
        <v>110</v>
      </c>
      <c r="D89" s="133">
        <f t="shared" si="7"/>
        <v>1.44</v>
      </c>
      <c r="E89" s="133">
        <f t="shared" si="8"/>
        <v>1.2857142857142858</v>
      </c>
      <c r="F89" s="241"/>
      <c r="G89" s="28">
        <f>SUM(G80)</f>
        <v>60</v>
      </c>
      <c r="H89" s="123">
        <v>3500</v>
      </c>
      <c r="I89" s="107"/>
      <c r="J89" s="107"/>
      <c r="K89" s="107"/>
      <c r="L89" s="107"/>
      <c r="M89" s="107"/>
      <c r="N89" s="177"/>
      <c r="T89" s="73">
        <v>84</v>
      </c>
      <c r="U89" s="73">
        <v>75</v>
      </c>
      <c r="V89" s="166"/>
    </row>
    <row r="90" spans="1:22" ht="24" customHeight="1" x14ac:dyDescent="0.3">
      <c r="A90" s="293"/>
      <c r="B90" s="104"/>
      <c r="C90" s="104" t="s">
        <v>111</v>
      </c>
      <c r="D90" s="133">
        <f t="shared" si="7"/>
        <v>0.49714285714285716</v>
      </c>
      <c r="E90" s="133">
        <f t="shared" si="8"/>
        <v>0.49714285714285716</v>
      </c>
      <c r="F90" s="241"/>
      <c r="G90" s="28">
        <f>SUM(G80)</f>
        <v>60</v>
      </c>
      <c r="H90" s="123">
        <v>3500</v>
      </c>
      <c r="I90" s="107"/>
      <c r="J90" s="107"/>
      <c r="K90" s="107"/>
      <c r="L90" s="107"/>
      <c r="M90" s="107"/>
      <c r="N90" s="177"/>
      <c r="T90" s="73">
        <v>29</v>
      </c>
      <c r="U90" s="73">
        <v>29</v>
      </c>
      <c r="V90" s="166"/>
    </row>
    <row r="91" spans="1:22" ht="24" customHeight="1" x14ac:dyDescent="0.3">
      <c r="A91" s="293"/>
      <c r="B91" s="104"/>
      <c r="C91" s="104" t="s">
        <v>112</v>
      </c>
      <c r="D91" s="133"/>
      <c r="E91" s="133">
        <v>1500</v>
      </c>
      <c r="F91" s="241"/>
      <c r="G91" s="28">
        <f>SUM(G80)</f>
        <v>60</v>
      </c>
      <c r="H91" s="123">
        <v>3500</v>
      </c>
      <c r="I91" s="107"/>
      <c r="J91" s="107"/>
      <c r="K91" s="107"/>
      <c r="L91" s="107"/>
      <c r="M91" s="107"/>
      <c r="N91" s="177"/>
      <c r="T91" s="73"/>
      <c r="U91" s="73">
        <v>1500</v>
      </c>
      <c r="V91" s="166"/>
    </row>
    <row r="92" spans="1:22" ht="24" customHeight="1" x14ac:dyDescent="0.3">
      <c r="A92" s="293"/>
      <c r="B92" s="104"/>
      <c r="C92" s="113" t="s">
        <v>90</v>
      </c>
      <c r="D92" s="133">
        <f>SUM(G92*T92)/H92</f>
        <v>23.528571428571428</v>
      </c>
      <c r="E92" s="133">
        <f>SUM(G92*U92)/H92</f>
        <v>23.297142857142855</v>
      </c>
      <c r="F92" s="241"/>
      <c r="G92" s="28">
        <f>SUM(G80)</f>
        <v>60</v>
      </c>
      <c r="H92" s="123">
        <v>3500</v>
      </c>
      <c r="I92" s="107"/>
      <c r="J92" s="107"/>
      <c r="K92" s="107"/>
      <c r="L92" s="107"/>
      <c r="M92" s="107"/>
      <c r="N92" s="177"/>
      <c r="T92" s="73">
        <v>1372.5</v>
      </c>
      <c r="U92" s="73">
        <v>1359</v>
      </c>
      <c r="V92" s="166"/>
    </row>
    <row r="93" spans="1:22" ht="24" customHeight="1" x14ac:dyDescent="0.3">
      <c r="A93" s="293"/>
      <c r="B93" s="104"/>
      <c r="C93" s="104" t="s">
        <v>38</v>
      </c>
      <c r="D93" s="133">
        <f>SUM(G93*T93)/H93</f>
        <v>1.2857142857142858</v>
      </c>
      <c r="E93" s="133">
        <f>SUM(G93*U93)/H93</f>
        <v>1.0285714285714285</v>
      </c>
      <c r="F93" s="241"/>
      <c r="G93" s="28">
        <f>SUM(G80)</f>
        <v>60</v>
      </c>
      <c r="H93" s="123">
        <v>3500</v>
      </c>
      <c r="I93" s="107"/>
      <c r="J93" s="107"/>
      <c r="K93" s="107"/>
      <c r="L93" s="107"/>
      <c r="M93" s="107"/>
      <c r="N93" s="177"/>
      <c r="T93" s="73">
        <v>75</v>
      </c>
      <c r="U93" s="73">
        <v>60</v>
      </c>
      <c r="V93" s="166"/>
    </row>
    <row r="94" spans="1:22" ht="24" customHeight="1" x14ac:dyDescent="0.3">
      <c r="A94" s="293"/>
      <c r="B94" s="107"/>
      <c r="C94" s="101" t="s">
        <v>31</v>
      </c>
      <c r="D94" s="133">
        <f>SUM(G94*T94)/H94</f>
        <v>1.2857142857142858</v>
      </c>
      <c r="E94" s="133">
        <f>SUM(G94*U94)/H94</f>
        <v>1.2857142857142858</v>
      </c>
      <c r="F94" s="241"/>
      <c r="G94" s="28">
        <f>SUM(G80)</f>
        <v>60</v>
      </c>
      <c r="H94" s="123">
        <v>3500</v>
      </c>
      <c r="I94" s="107"/>
      <c r="J94" s="107"/>
      <c r="K94" s="107"/>
      <c r="L94" s="107"/>
      <c r="M94" s="107"/>
      <c r="N94" s="177"/>
      <c r="T94" s="52">
        <v>75</v>
      </c>
      <c r="U94" s="52">
        <v>75</v>
      </c>
    </row>
    <row r="95" spans="1:22" ht="24" customHeight="1" x14ac:dyDescent="0.3">
      <c r="A95" s="293"/>
      <c r="B95" s="107"/>
      <c r="C95" s="101" t="s">
        <v>55</v>
      </c>
      <c r="D95" s="133">
        <f>SUM(G95*T95)/H95</f>
        <v>1.0285714285714285</v>
      </c>
      <c r="E95" s="133">
        <f>SUM(G95*U95)/H95</f>
        <v>1.0285714285714285</v>
      </c>
      <c r="F95" s="241"/>
      <c r="G95" s="28">
        <f>SUM(G80)</f>
        <v>60</v>
      </c>
      <c r="H95" s="123">
        <v>3500</v>
      </c>
      <c r="I95" s="107"/>
      <c r="J95" s="107"/>
      <c r="K95" s="107"/>
      <c r="L95" s="107"/>
      <c r="M95" s="107"/>
      <c r="N95" s="177"/>
      <c r="T95" s="52">
        <v>60</v>
      </c>
      <c r="U95" s="52">
        <v>60</v>
      </c>
    </row>
    <row r="96" spans="1:22" ht="24" customHeight="1" x14ac:dyDescent="0.3">
      <c r="A96" s="293"/>
      <c r="B96" s="107"/>
      <c r="C96" s="101" t="s">
        <v>92</v>
      </c>
      <c r="D96" s="133">
        <f>SUM(G96*T96)/H96</f>
        <v>2.5714285714285713E-3</v>
      </c>
      <c r="E96" s="133">
        <f>SUM(G96*U96)/H96</f>
        <v>2.5714285714285713E-3</v>
      </c>
      <c r="F96" s="241"/>
      <c r="G96" s="28">
        <f>SUM(G80)</f>
        <v>60</v>
      </c>
      <c r="H96" s="123">
        <v>3500</v>
      </c>
      <c r="I96" s="107"/>
      <c r="J96" s="107"/>
      <c r="K96" s="107"/>
      <c r="L96" s="107"/>
      <c r="M96" s="107"/>
      <c r="N96" s="177"/>
      <c r="T96" s="52">
        <v>0.15</v>
      </c>
      <c r="U96" s="52">
        <v>0.15</v>
      </c>
    </row>
    <row r="97" spans="1:27" ht="24" customHeight="1" x14ac:dyDescent="0.3">
      <c r="A97" s="293"/>
      <c r="B97" s="107"/>
      <c r="C97" s="104"/>
      <c r="D97" s="132"/>
      <c r="E97" s="132"/>
      <c r="F97" s="242"/>
      <c r="G97" s="192"/>
      <c r="H97" s="123"/>
      <c r="I97" s="107"/>
      <c r="J97" s="107"/>
      <c r="K97" s="107"/>
      <c r="L97" s="107"/>
      <c r="M97" s="107"/>
      <c r="N97" s="177"/>
      <c r="T97" s="52"/>
      <c r="U97" s="52"/>
    </row>
    <row r="98" spans="1:27" s="175" customFormat="1" ht="24" customHeight="1" x14ac:dyDescent="0.3">
      <c r="A98" s="293"/>
      <c r="B98" s="122" t="s">
        <v>65</v>
      </c>
      <c r="C98" s="122"/>
      <c r="D98" s="315"/>
      <c r="E98" s="315"/>
      <c r="F98" s="191">
        <v>460</v>
      </c>
      <c r="G98" s="28">
        <v>570</v>
      </c>
      <c r="H98" s="123"/>
      <c r="I98" s="122">
        <f>SUM(I63:I97)</f>
        <v>22.780641474654377</v>
      </c>
      <c r="J98" s="122">
        <f>SUM(J63:J97)</f>
        <v>17.24245529953917</v>
      </c>
      <c r="K98" s="122">
        <f>SUM(K63:K97)</f>
        <v>62.703340092165895</v>
      </c>
      <c r="L98" s="122">
        <f>SUM(L63:L97)</f>
        <v>501.51175115207371</v>
      </c>
      <c r="M98" s="122">
        <f>SUM(M63:M97)</f>
        <v>29.811310599078343</v>
      </c>
      <c r="N98" s="223"/>
      <c r="O98" s="86"/>
      <c r="P98" s="86"/>
      <c r="Q98" s="86"/>
      <c r="R98" s="86"/>
      <c r="S98" s="86"/>
      <c r="T98" s="52"/>
      <c r="U98" s="52"/>
      <c r="V98" s="51"/>
      <c r="W98" s="51"/>
      <c r="X98" s="51"/>
      <c r="Y98" s="51"/>
      <c r="Z98" s="51"/>
      <c r="AA98" s="51"/>
    </row>
    <row r="99" spans="1:27" ht="24" customHeight="1" x14ac:dyDescent="0.3">
      <c r="A99" s="194" t="s">
        <v>35</v>
      </c>
      <c r="B99" s="101" t="s">
        <v>36</v>
      </c>
      <c r="C99" s="101"/>
      <c r="D99" s="133">
        <v>5</v>
      </c>
      <c r="E99" s="133">
        <v>5</v>
      </c>
      <c r="F99" s="352">
        <v>4</v>
      </c>
      <c r="G99" s="353">
        <v>5</v>
      </c>
      <c r="H99" s="123">
        <v>4</v>
      </c>
      <c r="I99" s="132"/>
      <c r="J99" s="132"/>
      <c r="K99" s="132"/>
      <c r="L99" s="132"/>
      <c r="M99" s="132"/>
      <c r="N99" s="177"/>
      <c r="O99" s="52"/>
      <c r="P99" s="52"/>
      <c r="Q99" s="52"/>
      <c r="R99" s="52"/>
      <c r="S99" s="52"/>
      <c r="T99" s="52">
        <v>4</v>
      </c>
      <c r="U99" s="52">
        <v>4</v>
      </c>
    </row>
    <row r="100" spans="1:27" ht="24" customHeight="1" thickBot="1" x14ac:dyDescent="0.35">
      <c r="A100" s="195"/>
      <c r="B100" s="184" t="s">
        <v>37</v>
      </c>
      <c r="C100" s="184"/>
      <c r="D100" s="143"/>
      <c r="E100" s="143"/>
      <c r="F100" s="243">
        <v>1599</v>
      </c>
      <c r="G100" s="47">
        <v>1781</v>
      </c>
      <c r="H100" s="27">
        <f t="shared" ref="H100:M100" si="9">SUM(H99,H98,H62,H29,H26)</f>
        <v>4</v>
      </c>
      <c r="I100" s="143">
        <f t="shared" si="9"/>
        <v>53.798983579917532</v>
      </c>
      <c r="J100" s="184">
        <f t="shared" si="9"/>
        <v>57.685402667960219</v>
      </c>
      <c r="K100" s="184">
        <f t="shared" si="9"/>
        <v>214.10705061848171</v>
      </c>
      <c r="L100" s="184">
        <f t="shared" si="9"/>
        <v>1562.1237102164012</v>
      </c>
      <c r="M100" s="184">
        <f t="shared" si="9"/>
        <v>64.905231651709926</v>
      </c>
      <c r="N100" s="178"/>
      <c r="O100" s="52"/>
      <c r="P100" s="52"/>
      <c r="Q100" s="52"/>
      <c r="R100" s="52"/>
      <c r="S100" s="52"/>
      <c r="T100" s="52"/>
      <c r="U100" s="52"/>
    </row>
    <row r="101" spans="1:27" ht="24" customHeight="1" x14ac:dyDescent="0.3">
      <c r="A101" s="160"/>
      <c r="B101" s="93"/>
      <c r="C101" s="93"/>
      <c r="D101" s="126"/>
      <c r="E101" s="126"/>
      <c r="F101" s="126"/>
      <c r="G101" s="93"/>
      <c r="H101" s="121"/>
      <c r="I101" s="126"/>
      <c r="J101" s="126"/>
      <c r="K101" s="126"/>
      <c r="L101" s="126"/>
      <c r="M101" s="126"/>
      <c r="N101" s="93"/>
      <c r="O101" s="52"/>
      <c r="P101" s="52"/>
      <c r="Q101" s="52"/>
      <c r="R101" s="52"/>
      <c r="S101" s="52"/>
      <c r="T101" s="52"/>
      <c r="U101" s="52"/>
    </row>
    <row r="102" spans="1:27" ht="24" customHeight="1" x14ac:dyDescent="0.3">
      <c r="A102" s="174"/>
      <c r="B102" s="174"/>
      <c r="C102" s="174"/>
      <c r="D102" s="174"/>
      <c r="E102" s="174"/>
      <c r="F102" s="174"/>
      <c r="G102" s="174"/>
      <c r="H102" s="121"/>
      <c r="I102" s="174"/>
      <c r="J102" s="174"/>
      <c r="K102" s="174"/>
      <c r="L102" s="174"/>
      <c r="M102" s="174"/>
      <c r="N102" s="174"/>
    </row>
    <row r="103" spans="1:27" ht="24" customHeight="1" x14ac:dyDescent="0.3">
      <c r="A103" s="174"/>
      <c r="B103" s="174"/>
      <c r="C103" s="174"/>
      <c r="D103" s="174"/>
      <c r="E103" s="174"/>
      <c r="F103" s="174"/>
      <c r="G103" s="174"/>
      <c r="H103" s="121"/>
      <c r="I103" s="174"/>
      <c r="J103" s="174"/>
      <c r="K103" s="174"/>
      <c r="L103" s="174"/>
      <c r="M103" s="174"/>
      <c r="N103" s="174"/>
    </row>
    <row r="104" spans="1:27" ht="24" customHeight="1" x14ac:dyDescent="0.3">
      <c r="A104" s="174"/>
      <c r="B104" s="174"/>
      <c r="C104" s="174"/>
      <c r="D104" s="174"/>
      <c r="E104" s="174"/>
      <c r="F104" s="174"/>
      <c r="G104" s="174"/>
      <c r="H104" s="121"/>
      <c r="I104" s="174"/>
      <c r="J104" s="174"/>
      <c r="K104" s="174"/>
      <c r="L104" s="174"/>
      <c r="M104" s="174"/>
      <c r="N104" s="174"/>
    </row>
    <row r="105" spans="1:27" ht="24" customHeight="1" x14ac:dyDescent="0.3">
      <c r="A105" s="174"/>
      <c r="B105" s="174"/>
      <c r="C105" s="174"/>
      <c r="D105" s="174"/>
      <c r="E105" s="174"/>
      <c r="F105" s="174"/>
      <c r="G105" s="174"/>
      <c r="H105" s="121"/>
      <c r="I105" s="174"/>
      <c r="J105" s="174"/>
      <c r="K105" s="174"/>
      <c r="L105" s="174"/>
      <c r="M105" s="174"/>
      <c r="N105" s="174"/>
    </row>
    <row r="106" spans="1:27" ht="24" customHeight="1" x14ac:dyDescent="0.3">
      <c r="A106" s="174"/>
      <c r="B106" s="174"/>
      <c r="C106" s="174"/>
      <c r="D106" s="174"/>
      <c r="E106" s="174"/>
      <c r="F106" s="174"/>
      <c r="G106" s="174"/>
      <c r="H106" s="121"/>
      <c r="I106" s="174"/>
      <c r="J106" s="174"/>
      <c r="K106" s="174"/>
      <c r="L106" s="174"/>
      <c r="M106" s="174"/>
      <c r="N106" s="174"/>
    </row>
    <row r="107" spans="1:27" ht="24" customHeight="1" x14ac:dyDescent="0.3">
      <c r="A107" s="174"/>
      <c r="B107" s="174"/>
      <c r="C107" s="174"/>
      <c r="D107" s="174"/>
      <c r="E107" s="174"/>
      <c r="F107" s="174"/>
      <c r="G107" s="174"/>
      <c r="H107" s="121"/>
      <c r="I107" s="174"/>
      <c r="J107" s="174"/>
      <c r="K107" s="174"/>
      <c r="L107" s="174"/>
      <c r="M107" s="174"/>
      <c r="N107" s="174"/>
    </row>
    <row r="108" spans="1:27" ht="24" customHeight="1" x14ac:dyDescent="0.3">
      <c r="A108" s="174"/>
      <c r="B108" s="174"/>
      <c r="C108" s="174"/>
      <c r="D108" s="174"/>
      <c r="E108" s="174"/>
      <c r="F108" s="174"/>
      <c r="G108" s="174"/>
      <c r="H108" s="121"/>
      <c r="I108" s="174"/>
      <c r="J108" s="174"/>
      <c r="K108" s="174"/>
      <c r="L108" s="174"/>
      <c r="M108" s="174"/>
      <c r="N108" s="174"/>
    </row>
    <row r="109" spans="1:27" ht="24" customHeight="1" x14ac:dyDescent="0.3">
      <c r="A109" s="174"/>
      <c r="B109" s="174"/>
      <c r="C109" s="174"/>
      <c r="D109" s="174"/>
      <c r="E109" s="174"/>
      <c r="F109" s="174"/>
      <c r="G109" s="174"/>
      <c r="H109" s="121"/>
      <c r="I109" s="174"/>
      <c r="J109" s="174"/>
      <c r="K109" s="174"/>
      <c r="L109" s="174"/>
      <c r="M109" s="174"/>
      <c r="N109" s="174"/>
    </row>
    <row r="110" spans="1:27" ht="24" customHeight="1" x14ac:dyDescent="0.3">
      <c r="A110" s="174"/>
      <c r="B110" s="174"/>
      <c r="C110" s="174"/>
      <c r="D110" s="174"/>
      <c r="E110" s="174"/>
      <c r="F110" s="174"/>
      <c r="G110" s="174"/>
      <c r="H110" s="121"/>
      <c r="I110" s="174"/>
      <c r="J110" s="174"/>
      <c r="K110" s="174"/>
      <c r="L110" s="174"/>
      <c r="M110" s="174"/>
      <c r="N110" s="174"/>
    </row>
    <row r="111" spans="1:27" ht="24" customHeight="1" x14ac:dyDescent="0.3">
      <c r="A111" s="174"/>
      <c r="B111" s="174"/>
      <c r="C111" s="174"/>
      <c r="D111" s="174"/>
      <c r="E111" s="174"/>
      <c r="F111" s="174"/>
      <c r="G111" s="174"/>
      <c r="H111" s="121"/>
      <c r="I111" s="174"/>
      <c r="J111" s="174"/>
      <c r="K111" s="174"/>
      <c r="L111" s="174"/>
      <c r="M111" s="174"/>
      <c r="N111" s="174"/>
    </row>
    <row r="112" spans="1:27" ht="24" customHeight="1" x14ac:dyDescent="0.3">
      <c r="A112" s="174"/>
      <c r="B112" s="174"/>
      <c r="C112" s="174"/>
      <c r="D112" s="174"/>
      <c r="E112" s="174"/>
      <c r="F112" s="174"/>
      <c r="G112" s="174"/>
      <c r="H112" s="121"/>
      <c r="I112" s="174"/>
      <c r="J112" s="174"/>
      <c r="K112" s="174"/>
      <c r="L112" s="174"/>
      <c r="M112" s="174"/>
      <c r="N112" s="174"/>
    </row>
    <row r="113" spans="1:14" ht="24" customHeight="1" x14ac:dyDescent="0.3">
      <c r="A113" s="174"/>
      <c r="B113" s="174"/>
      <c r="C113" s="174"/>
      <c r="D113" s="174"/>
      <c r="E113" s="174"/>
      <c r="F113" s="174"/>
      <c r="G113" s="174"/>
      <c r="H113" s="121"/>
      <c r="I113" s="174"/>
      <c r="J113" s="174"/>
      <c r="K113" s="174"/>
      <c r="L113" s="174"/>
      <c r="M113" s="174"/>
      <c r="N113" s="174"/>
    </row>
    <row r="114" spans="1:14" ht="24" customHeight="1" x14ac:dyDescent="0.3">
      <c r="A114" s="174"/>
      <c r="B114" s="174"/>
      <c r="C114" s="174"/>
      <c r="D114" s="174"/>
      <c r="E114" s="174"/>
      <c r="F114" s="174"/>
      <c r="G114" s="174"/>
      <c r="H114" s="121"/>
      <c r="I114" s="174"/>
      <c r="J114" s="174"/>
      <c r="K114" s="174"/>
      <c r="L114" s="174"/>
      <c r="M114" s="174"/>
      <c r="N114" s="174"/>
    </row>
    <row r="115" spans="1:14" ht="24" customHeight="1" x14ac:dyDescent="0.3">
      <c r="A115" s="174"/>
      <c r="B115" s="174"/>
      <c r="C115" s="174"/>
      <c r="D115" s="174"/>
      <c r="E115" s="174"/>
      <c r="F115" s="174"/>
      <c r="G115" s="174"/>
      <c r="H115" s="121"/>
      <c r="I115" s="174"/>
      <c r="J115" s="174"/>
      <c r="K115" s="174"/>
      <c r="L115" s="174"/>
      <c r="M115" s="174"/>
      <c r="N115" s="174"/>
    </row>
    <row r="116" spans="1:14" ht="24" customHeight="1" x14ac:dyDescent="0.3">
      <c r="A116" s="174"/>
      <c r="B116" s="174"/>
      <c r="C116" s="174"/>
      <c r="D116" s="174"/>
      <c r="E116" s="174"/>
      <c r="F116" s="174"/>
      <c r="G116" s="174"/>
      <c r="H116" s="121"/>
      <c r="I116" s="174"/>
      <c r="J116" s="174"/>
      <c r="K116" s="174"/>
      <c r="L116" s="174"/>
      <c r="M116" s="174"/>
      <c r="N116" s="174"/>
    </row>
    <row r="117" spans="1:14" ht="24" customHeight="1" x14ac:dyDescent="0.3">
      <c r="A117" s="174"/>
      <c r="B117" s="174"/>
      <c r="C117" s="174"/>
      <c r="D117" s="174"/>
      <c r="E117" s="174"/>
      <c r="F117" s="174"/>
      <c r="G117" s="174"/>
      <c r="H117" s="121"/>
      <c r="I117" s="174"/>
      <c r="J117" s="174"/>
      <c r="K117" s="174"/>
      <c r="L117" s="174"/>
      <c r="M117" s="174"/>
      <c r="N117" s="174"/>
    </row>
    <row r="118" spans="1:14" ht="24" customHeight="1" x14ac:dyDescent="0.3">
      <c r="A118" s="174"/>
      <c r="B118" s="174"/>
      <c r="C118" s="174"/>
      <c r="D118" s="174"/>
      <c r="E118" s="174"/>
      <c r="F118" s="174"/>
      <c r="G118" s="174"/>
      <c r="H118" s="121"/>
      <c r="I118" s="174"/>
      <c r="J118" s="174"/>
      <c r="K118" s="174"/>
      <c r="L118" s="174"/>
      <c r="M118" s="174"/>
      <c r="N118" s="174"/>
    </row>
    <row r="119" spans="1:14" ht="24" customHeight="1" x14ac:dyDescent="0.3">
      <c r="A119" s="174"/>
      <c r="B119" s="174"/>
      <c r="C119" s="174"/>
      <c r="D119" s="174"/>
      <c r="E119" s="174"/>
      <c r="F119" s="174"/>
      <c r="G119" s="174"/>
      <c r="H119" s="121"/>
      <c r="I119" s="174"/>
      <c r="J119" s="174"/>
      <c r="K119" s="174"/>
      <c r="L119" s="174"/>
      <c r="M119" s="174"/>
      <c r="N119" s="174"/>
    </row>
    <row r="120" spans="1:14" ht="24" customHeight="1" x14ac:dyDescent="0.3">
      <c r="A120" s="174"/>
      <c r="B120" s="174"/>
      <c r="C120" s="174"/>
      <c r="D120" s="174"/>
      <c r="E120" s="174"/>
      <c r="F120" s="174"/>
      <c r="G120" s="174"/>
      <c r="H120" s="121"/>
      <c r="I120" s="174"/>
      <c r="J120" s="174"/>
      <c r="K120" s="174"/>
      <c r="L120" s="174"/>
      <c r="M120" s="174"/>
      <c r="N120" s="174"/>
    </row>
    <row r="121" spans="1:14" ht="24" customHeight="1" x14ac:dyDescent="0.3">
      <c r="A121" s="174"/>
      <c r="B121" s="174"/>
      <c r="C121" s="174"/>
      <c r="D121" s="174"/>
      <c r="E121" s="174"/>
      <c r="F121" s="174"/>
      <c r="G121" s="174"/>
      <c r="H121" s="121"/>
      <c r="I121" s="174"/>
      <c r="J121" s="174"/>
      <c r="K121" s="174"/>
      <c r="L121" s="174"/>
      <c r="M121" s="174"/>
      <c r="N121" s="174"/>
    </row>
    <row r="122" spans="1:14" ht="24" customHeight="1" x14ac:dyDescent="0.3">
      <c r="A122" s="174"/>
      <c r="B122" s="174"/>
      <c r="C122" s="174"/>
      <c r="D122" s="174"/>
      <c r="E122" s="174"/>
      <c r="F122" s="174"/>
      <c r="G122" s="174"/>
      <c r="H122" s="121"/>
      <c r="I122" s="174"/>
      <c r="J122" s="174"/>
      <c r="K122" s="174"/>
      <c r="L122" s="174"/>
      <c r="M122" s="174"/>
      <c r="N122" s="174"/>
    </row>
    <row r="123" spans="1:14" ht="24" customHeight="1" x14ac:dyDescent="0.3">
      <c r="A123" s="174"/>
      <c r="B123" s="174"/>
      <c r="C123" s="174"/>
      <c r="D123" s="174"/>
      <c r="E123" s="174"/>
      <c r="F123" s="174"/>
      <c r="G123" s="174"/>
      <c r="H123" s="121"/>
      <c r="I123" s="174"/>
      <c r="J123" s="174"/>
      <c r="K123" s="174"/>
      <c r="L123" s="174"/>
      <c r="M123" s="174"/>
      <c r="N123" s="174"/>
    </row>
    <row r="124" spans="1:14" ht="24" customHeight="1" x14ac:dyDescent="0.3">
      <c r="A124" s="174"/>
      <c r="B124" s="174"/>
      <c r="C124" s="174"/>
      <c r="D124" s="174"/>
      <c r="E124" s="174"/>
      <c r="F124" s="174"/>
      <c r="G124" s="174"/>
      <c r="H124" s="121"/>
      <c r="I124" s="174"/>
      <c r="J124" s="174"/>
      <c r="K124" s="174"/>
      <c r="L124" s="174"/>
      <c r="M124" s="174"/>
      <c r="N124" s="174"/>
    </row>
    <row r="125" spans="1:14" ht="24" customHeight="1" x14ac:dyDescent="0.3">
      <c r="A125" s="174"/>
      <c r="B125" s="174"/>
      <c r="C125" s="174"/>
      <c r="D125" s="174"/>
      <c r="E125" s="174"/>
      <c r="F125" s="174"/>
      <c r="G125" s="174"/>
      <c r="H125" s="121"/>
      <c r="I125" s="174"/>
      <c r="J125" s="174"/>
      <c r="K125" s="174"/>
      <c r="L125" s="174"/>
      <c r="M125" s="174"/>
      <c r="N125" s="174"/>
    </row>
    <row r="126" spans="1:14" ht="24" customHeight="1" x14ac:dyDescent="0.3">
      <c r="A126" s="174"/>
      <c r="B126" s="174"/>
      <c r="C126" s="174"/>
      <c r="D126" s="174"/>
      <c r="E126" s="174"/>
      <c r="F126" s="174"/>
      <c r="G126" s="174"/>
      <c r="H126" s="121"/>
      <c r="I126" s="174"/>
      <c r="J126" s="174"/>
      <c r="K126" s="174"/>
      <c r="L126" s="174"/>
      <c r="M126" s="174"/>
      <c r="N126" s="174"/>
    </row>
    <row r="127" spans="1:14" ht="24" customHeight="1" x14ac:dyDescent="0.3">
      <c r="A127" s="174"/>
      <c r="B127" s="174"/>
      <c r="C127" s="174"/>
      <c r="D127" s="174"/>
      <c r="E127" s="174"/>
      <c r="F127" s="174"/>
      <c r="G127" s="174"/>
      <c r="H127" s="121"/>
      <c r="I127" s="174"/>
      <c r="J127" s="174"/>
      <c r="K127" s="174"/>
      <c r="L127" s="174"/>
      <c r="M127" s="174"/>
      <c r="N127" s="174"/>
    </row>
    <row r="128" spans="1:14" ht="24" customHeight="1" x14ac:dyDescent="0.3">
      <c r="A128" s="174"/>
      <c r="B128" s="174"/>
      <c r="C128" s="174"/>
      <c r="D128" s="174"/>
      <c r="E128" s="174"/>
      <c r="F128" s="174"/>
      <c r="G128" s="174"/>
      <c r="H128" s="121"/>
      <c r="I128" s="174"/>
      <c r="J128" s="174"/>
      <c r="K128" s="174"/>
      <c r="L128" s="174"/>
      <c r="M128" s="174"/>
      <c r="N128" s="174"/>
    </row>
    <row r="129" spans="1:14" ht="24" customHeight="1" x14ac:dyDescent="0.3">
      <c r="A129" s="174"/>
      <c r="B129" s="174"/>
      <c r="C129" s="174"/>
      <c r="D129" s="174"/>
      <c r="E129" s="174"/>
      <c r="F129" s="174"/>
      <c r="G129" s="174"/>
      <c r="H129" s="121"/>
      <c r="I129" s="174"/>
      <c r="J129" s="174"/>
      <c r="K129" s="174"/>
      <c r="L129" s="174"/>
      <c r="M129" s="174"/>
      <c r="N129" s="174"/>
    </row>
    <row r="130" spans="1:14" ht="24" customHeight="1" x14ac:dyDescent="0.3">
      <c r="A130" s="174"/>
      <c r="B130" s="174"/>
      <c r="C130" s="174"/>
      <c r="D130" s="174"/>
      <c r="E130" s="174"/>
      <c r="F130" s="174"/>
      <c r="G130" s="174"/>
      <c r="H130" s="121"/>
      <c r="I130" s="174"/>
      <c r="J130" s="174"/>
      <c r="K130" s="174"/>
      <c r="L130" s="174"/>
      <c r="M130" s="174"/>
      <c r="N130" s="174"/>
    </row>
    <row r="131" spans="1:14" ht="24" customHeight="1" x14ac:dyDescent="0.3">
      <c r="A131" s="174"/>
      <c r="B131" s="174"/>
      <c r="C131" s="174"/>
      <c r="D131" s="174"/>
      <c r="E131" s="174"/>
      <c r="F131" s="174"/>
      <c r="G131" s="174"/>
      <c r="H131" s="121"/>
      <c r="I131" s="174"/>
      <c r="J131" s="174"/>
      <c r="K131" s="174"/>
      <c r="L131" s="174"/>
      <c r="M131" s="174"/>
      <c r="N131" s="174"/>
    </row>
    <row r="132" spans="1:14" ht="24" customHeight="1" x14ac:dyDescent="0.3">
      <c r="A132" s="174"/>
      <c r="B132" s="174"/>
      <c r="C132" s="174"/>
      <c r="D132" s="174"/>
      <c r="E132" s="174"/>
      <c r="F132" s="174"/>
      <c r="G132" s="174"/>
      <c r="H132" s="121"/>
      <c r="I132" s="174"/>
      <c r="J132" s="174"/>
      <c r="K132" s="174"/>
      <c r="L132" s="174"/>
      <c r="M132" s="174"/>
      <c r="N132" s="174"/>
    </row>
    <row r="133" spans="1:14" ht="24" customHeight="1" x14ac:dyDescent="0.3">
      <c r="A133" s="174"/>
      <c r="B133" s="174"/>
      <c r="C133" s="174"/>
      <c r="D133" s="174"/>
      <c r="E133" s="174"/>
      <c r="F133" s="174"/>
      <c r="G133" s="174"/>
      <c r="H133" s="121"/>
      <c r="I133" s="174"/>
      <c r="J133" s="174"/>
      <c r="K133" s="174"/>
      <c r="L133" s="174"/>
      <c r="M133" s="174"/>
      <c r="N133" s="174"/>
    </row>
    <row r="134" spans="1:14" ht="24" customHeight="1" x14ac:dyDescent="0.3">
      <c r="A134" s="174"/>
      <c r="B134" s="174"/>
      <c r="C134" s="174"/>
      <c r="D134" s="174"/>
      <c r="E134" s="174"/>
      <c r="F134" s="174"/>
      <c r="G134" s="174"/>
      <c r="H134" s="121"/>
      <c r="I134" s="174"/>
      <c r="J134" s="174"/>
      <c r="K134" s="174"/>
      <c r="L134" s="174"/>
      <c r="M134" s="174"/>
      <c r="N134" s="174"/>
    </row>
    <row r="135" spans="1:14" ht="24" customHeight="1" x14ac:dyDescent="0.3">
      <c r="A135" s="174"/>
      <c r="B135" s="174"/>
      <c r="C135" s="174"/>
      <c r="D135" s="174"/>
      <c r="E135" s="174"/>
      <c r="F135" s="174"/>
      <c r="G135" s="174"/>
      <c r="H135" s="121"/>
      <c r="I135" s="174"/>
      <c r="J135" s="174"/>
      <c r="K135" s="174"/>
      <c r="L135" s="174"/>
      <c r="M135" s="174"/>
      <c r="N135" s="174"/>
    </row>
    <row r="136" spans="1:14" ht="24" customHeight="1" x14ac:dyDescent="0.3">
      <c r="A136" s="174"/>
      <c r="B136" s="174"/>
      <c r="C136" s="174"/>
      <c r="D136" s="174"/>
      <c r="E136" s="174"/>
      <c r="F136" s="174"/>
      <c r="G136" s="174"/>
      <c r="H136" s="121"/>
      <c r="I136" s="174"/>
      <c r="J136" s="174"/>
      <c r="K136" s="174"/>
      <c r="L136" s="174"/>
      <c r="M136" s="174"/>
      <c r="N136" s="174"/>
    </row>
    <row r="137" spans="1:14" ht="24" customHeight="1" x14ac:dyDescent="0.3">
      <c r="A137" s="174"/>
      <c r="B137" s="174"/>
      <c r="C137" s="174"/>
      <c r="D137" s="174"/>
      <c r="E137" s="174"/>
      <c r="F137" s="174"/>
      <c r="G137" s="174"/>
      <c r="H137" s="121"/>
      <c r="I137" s="174"/>
      <c r="J137" s="174"/>
      <c r="K137" s="174"/>
      <c r="L137" s="174"/>
      <c r="M137" s="174"/>
      <c r="N137" s="174"/>
    </row>
    <row r="138" spans="1:14" ht="24" customHeight="1" x14ac:dyDescent="0.3">
      <c r="A138" s="174"/>
      <c r="B138" s="174"/>
      <c r="C138" s="174"/>
      <c r="D138" s="174"/>
      <c r="E138" s="174"/>
      <c r="F138" s="174"/>
      <c r="G138" s="174"/>
      <c r="H138" s="121"/>
      <c r="I138" s="174"/>
      <c r="J138" s="174"/>
      <c r="K138" s="174"/>
      <c r="L138" s="174"/>
      <c r="M138" s="174"/>
      <c r="N138" s="174"/>
    </row>
    <row r="139" spans="1:14" ht="24" customHeight="1" x14ac:dyDescent="0.3">
      <c r="A139" s="174"/>
      <c r="B139" s="174"/>
      <c r="C139" s="174"/>
      <c r="D139" s="174"/>
      <c r="E139" s="174"/>
      <c r="F139" s="174"/>
      <c r="G139" s="174"/>
      <c r="H139" s="121"/>
      <c r="I139" s="174"/>
      <c r="J139" s="174"/>
      <c r="K139" s="174"/>
      <c r="L139" s="174"/>
      <c r="M139" s="174"/>
      <c r="N139" s="174"/>
    </row>
    <row r="140" spans="1:14" ht="24" customHeight="1" x14ac:dyDescent="0.3">
      <c r="A140" s="174"/>
      <c r="B140" s="174"/>
      <c r="C140" s="174"/>
      <c r="D140" s="174"/>
      <c r="E140" s="174"/>
      <c r="F140" s="174"/>
      <c r="G140" s="174"/>
      <c r="H140" s="121"/>
      <c r="I140" s="174"/>
      <c r="J140" s="174"/>
      <c r="K140" s="174"/>
      <c r="L140" s="174"/>
      <c r="M140" s="174"/>
      <c r="N140" s="174"/>
    </row>
    <row r="141" spans="1:14" ht="24" customHeight="1" x14ac:dyDescent="0.3">
      <c r="A141" s="174"/>
      <c r="B141" s="174"/>
      <c r="C141" s="174"/>
      <c r="D141" s="174"/>
      <c r="E141" s="174"/>
      <c r="F141" s="174"/>
      <c r="G141" s="174"/>
      <c r="H141" s="121"/>
      <c r="I141" s="174"/>
      <c r="J141" s="174"/>
      <c r="K141" s="174"/>
      <c r="L141" s="174"/>
      <c r="M141" s="174"/>
      <c r="N141" s="174"/>
    </row>
    <row r="142" spans="1:14" ht="24" customHeight="1" x14ac:dyDescent="0.3">
      <c r="A142" s="174"/>
      <c r="B142" s="174"/>
      <c r="C142" s="174"/>
      <c r="D142" s="174"/>
      <c r="E142" s="174"/>
      <c r="F142" s="174"/>
      <c r="G142" s="174"/>
      <c r="H142" s="121"/>
      <c r="I142" s="174"/>
      <c r="J142" s="174"/>
      <c r="K142" s="174"/>
      <c r="L142" s="174"/>
      <c r="M142" s="174"/>
      <c r="N142" s="174"/>
    </row>
    <row r="143" spans="1:14" ht="24" customHeight="1" x14ac:dyDescent="0.3">
      <c r="A143" s="174"/>
      <c r="B143" s="174"/>
      <c r="C143" s="174"/>
      <c r="D143" s="174"/>
      <c r="E143" s="174"/>
      <c r="F143" s="174"/>
      <c r="G143" s="174"/>
      <c r="H143" s="121"/>
      <c r="I143" s="174"/>
      <c r="J143" s="174"/>
      <c r="K143" s="174"/>
      <c r="L143" s="174"/>
      <c r="M143" s="174"/>
      <c r="N143" s="174"/>
    </row>
    <row r="144" spans="1:14" ht="24" customHeight="1" x14ac:dyDescent="0.3">
      <c r="A144" s="174"/>
      <c r="B144" s="174"/>
      <c r="C144" s="174"/>
      <c r="D144" s="174"/>
      <c r="E144" s="174"/>
      <c r="F144" s="174"/>
      <c r="G144" s="174"/>
      <c r="H144" s="121"/>
      <c r="I144" s="174"/>
      <c r="J144" s="174"/>
      <c r="K144" s="174"/>
      <c r="L144" s="174"/>
      <c r="M144" s="174"/>
      <c r="N144" s="174"/>
    </row>
    <row r="145" spans="1:14" ht="24" customHeight="1" x14ac:dyDescent="0.3">
      <c r="A145" s="174"/>
      <c r="B145" s="174"/>
      <c r="C145" s="174"/>
      <c r="D145" s="174"/>
      <c r="E145" s="174"/>
      <c r="F145" s="174"/>
      <c r="G145" s="174"/>
      <c r="H145" s="121"/>
      <c r="I145" s="174"/>
      <c r="J145" s="174"/>
      <c r="K145" s="174"/>
      <c r="L145" s="174"/>
      <c r="M145" s="174"/>
      <c r="N145" s="174"/>
    </row>
    <row r="146" spans="1:14" ht="24" customHeight="1" x14ac:dyDescent="0.3">
      <c r="A146" s="174"/>
      <c r="B146" s="174"/>
      <c r="C146" s="174"/>
      <c r="D146" s="174"/>
      <c r="E146" s="174"/>
      <c r="F146" s="174"/>
      <c r="G146" s="174"/>
      <c r="H146" s="121"/>
      <c r="I146" s="174"/>
      <c r="J146" s="174"/>
      <c r="K146" s="174"/>
      <c r="L146" s="174"/>
      <c r="M146" s="174"/>
      <c r="N146" s="174"/>
    </row>
    <row r="147" spans="1:14" ht="24" customHeight="1" x14ac:dyDescent="0.3">
      <c r="A147" s="174"/>
      <c r="B147" s="174"/>
      <c r="C147" s="174"/>
      <c r="D147" s="174"/>
      <c r="E147" s="174"/>
      <c r="F147" s="174"/>
      <c r="G147" s="174"/>
      <c r="H147" s="121"/>
      <c r="I147" s="174"/>
      <c r="J147" s="174"/>
      <c r="K147" s="174"/>
      <c r="L147" s="174"/>
      <c r="M147" s="174"/>
      <c r="N147" s="174"/>
    </row>
    <row r="148" spans="1:14" ht="24" customHeight="1" x14ac:dyDescent="0.3">
      <c r="A148" s="174"/>
      <c r="B148" s="174"/>
      <c r="C148" s="174"/>
      <c r="D148" s="174"/>
      <c r="E148" s="174"/>
      <c r="F148" s="174"/>
      <c r="G148" s="174"/>
      <c r="H148" s="121"/>
      <c r="I148" s="174"/>
      <c r="J148" s="174"/>
      <c r="K148" s="174"/>
      <c r="L148" s="174"/>
      <c r="M148" s="174"/>
      <c r="N148" s="174"/>
    </row>
    <row r="149" spans="1:14" ht="24" customHeight="1" x14ac:dyDescent="0.3">
      <c r="A149" s="174"/>
      <c r="B149" s="174"/>
      <c r="C149" s="174"/>
      <c r="D149" s="174"/>
      <c r="E149" s="174"/>
      <c r="F149" s="174"/>
      <c r="G149" s="174"/>
      <c r="H149" s="121"/>
      <c r="I149" s="174"/>
      <c r="J149" s="174"/>
      <c r="K149" s="174"/>
      <c r="L149" s="174"/>
      <c r="M149" s="174"/>
      <c r="N149" s="174"/>
    </row>
    <row r="150" spans="1:14" ht="24" customHeight="1" x14ac:dyDescent="0.3">
      <c r="A150" s="174"/>
      <c r="B150" s="174"/>
      <c r="C150" s="174"/>
      <c r="D150" s="174"/>
      <c r="E150" s="174"/>
      <c r="F150" s="174"/>
      <c r="G150" s="174"/>
      <c r="H150" s="121"/>
      <c r="I150" s="174"/>
      <c r="J150" s="174"/>
      <c r="K150" s="174"/>
      <c r="L150" s="174"/>
      <c r="M150" s="174"/>
      <c r="N150" s="174"/>
    </row>
    <row r="151" spans="1:14" ht="24" customHeight="1" x14ac:dyDescent="0.3">
      <c r="A151" s="174"/>
      <c r="B151" s="174"/>
      <c r="C151" s="174"/>
      <c r="D151" s="174"/>
      <c r="E151" s="174"/>
      <c r="F151" s="174"/>
      <c r="G151" s="174"/>
      <c r="H151" s="121"/>
      <c r="I151" s="174"/>
      <c r="J151" s="174"/>
      <c r="K151" s="174"/>
      <c r="L151" s="174"/>
      <c r="M151" s="174"/>
      <c r="N151" s="174"/>
    </row>
    <row r="152" spans="1:14" ht="24" customHeight="1" x14ac:dyDescent="0.3">
      <c r="A152" s="174"/>
      <c r="B152" s="174"/>
      <c r="C152" s="174"/>
      <c r="D152" s="174"/>
      <c r="E152" s="174"/>
      <c r="F152" s="174"/>
      <c r="G152" s="174"/>
      <c r="H152" s="121"/>
      <c r="I152" s="174"/>
      <c r="J152" s="174"/>
      <c r="K152" s="174"/>
      <c r="L152" s="174"/>
      <c r="M152" s="174"/>
      <c r="N152" s="174"/>
    </row>
    <row r="153" spans="1:14" ht="24" customHeight="1" x14ac:dyDescent="0.3">
      <c r="A153" s="174"/>
      <c r="B153" s="174"/>
      <c r="C153" s="174"/>
      <c r="D153" s="174"/>
      <c r="E153" s="174"/>
      <c r="F153" s="174"/>
      <c r="G153" s="174"/>
      <c r="H153" s="121"/>
      <c r="I153" s="174"/>
      <c r="J153" s="174"/>
      <c r="K153" s="174"/>
      <c r="L153" s="174"/>
      <c r="M153" s="174"/>
      <c r="N153" s="174"/>
    </row>
    <row r="154" spans="1:14" ht="24" customHeight="1" x14ac:dyDescent="0.3">
      <c r="A154" s="174"/>
      <c r="B154" s="174"/>
      <c r="C154" s="174"/>
      <c r="D154" s="174"/>
      <c r="E154" s="174"/>
      <c r="F154" s="174"/>
      <c r="G154" s="174"/>
      <c r="H154" s="121"/>
      <c r="I154" s="174"/>
      <c r="J154" s="174"/>
      <c r="K154" s="174"/>
      <c r="L154" s="174"/>
      <c r="M154" s="174"/>
      <c r="N154" s="174"/>
    </row>
    <row r="155" spans="1:14" ht="24" customHeight="1" x14ac:dyDescent="0.3">
      <c r="A155" s="174"/>
      <c r="B155" s="174"/>
      <c r="C155" s="174"/>
      <c r="D155" s="174"/>
      <c r="E155" s="174"/>
      <c r="F155" s="174"/>
      <c r="G155" s="174"/>
      <c r="H155" s="121"/>
      <c r="I155" s="174"/>
      <c r="J155" s="174"/>
      <c r="K155" s="174"/>
      <c r="L155" s="174"/>
      <c r="M155" s="174"/>
      <c r="N155" s="174"/>
    </row>
    <row r="156" spans="1:14" ht="24" customHeight="1" x14ac:dyDescent="0.3">
      <c r="A156" s="174"/>
      <c r="B156" s="174"/>
      <c r="C156" s="174"/>
      <c r="D156" s="174"/>
      <c r="E156" s="174"/>
      <c r="F156" s="174"/>
      <c r="G156" s="174"/>
      <c r="H156" s="121"/>
      <c r="I156" s="174"/>
      <c r="J156" s="174"/>
      <c r="K156" s="174"/>
      <c r="L156" s="174"/>
      <c r="M156" s="174"/>
      <c r="N156" s="174"/>
    </row>
    <row r="157" spans="1:14" ht="24" customHeight="1" x14ac:dyDescent="0.3">
      <c r="A157" s="174"/>
      <c r="B157" s="174"/>
      <c r="C157" s="174"/>
      <c r="D157" s="174"/>
      <c r="E157" s="174"/>
      <c r="F157" s="174"/>
      <c r="G157" s="174"/>
      <c r="H157" s="121"/>
      <c r="I157" s="174"/>
      <c r="J157" s="174"/>
      <c r="K157" s="174"/>
      <c r="L157" s="174"/>
      <c r="M157" s="174"/>
      <c r="N157" s="174"/>
    </row>
    <row r="158" spans="1:14" ht="24" customHeight="1" x14ac:dyDescent="0.3">
      <c r="A158" s="174"/>
      <c r="B158" s="174"/>
      <c r="C158" s="174"/>
      <c r="D158" s="174"/>
      <c r="E158" s="174"/>
      <c r="F158" s="174"/>
      <c r="G158" s="174"/>
      <c r="H158" s="121"/>
      <c r="I158" s="174"/>
      <c r="J158" s="174"/>
      <c r="K158" s="174"/>
      <c r="L158" s="174"/>
      <c r="M158" s="174"/>
      <c r="N158" s="174"/>
    </row>
    <row r="159" spans="1:14" ht="24" customHeight="1" x14ac:dyDescent="0.3">
      <c r="A159" s="174"/>
      <c r="B159" s="174"/>
      <c r="C159" s="174"/>
      <c r="D159" s="174"/>
      <c r="E159" s="174"/>
      <c r="F159" s="174"/>
      <c r="G159" s="174"/>
      <c r="H159" s="121"/>
      <c r="I159" s="174"/>
      <c r="J159" s="174"/>
      <c r="K159" s="174"/>
      <c r="L159" s="174"/>
      <c r="M159" s="174"/>
      <c r="N159" s="174"/>
    </row>
    <row r="160" spans="1:14" ht="24" customHeight="1" x14ac:dyDescent="0.3">
      <c r="A160" s="174"/>
      <c r="B160" s="174"/>
      <c r="C160" s="174"/>
      <c r="D160" s="174"/>
      <c r="E160" s="174"/>
      <c r="F160" s="174"/>
      <c r="G160" s="174"/>
      <c r="H160" s="121"/>
      <c r="I160" s="174"/>
      <c r="J160" s="174"/>
      <c r="K160" s="174"/>
      <c r="L160" s="174"/>
      <c r="M160" s="174"/>
      <c r="N160" s="174"/>
    </row>
    <row r="161" spans="1:14" ht="24" customHeight="1" x14ac:dyDescent="0.3">
      <c r="A161" s="174"/>
      <c r="B161" s="174"/>
      <c r="C161" s="174"/>
      <c r="D161" s="174"/>
      <c r="E161" s="174"/>
      <c r="F161" s="174"/>
      <c r="G161" s="174"/>
      <c r="H161" s="121"/>
      <c r="I161" s="174"/>
      <c r="J161" s="174"/>
      <c r="K161" s="174"/>
      <c r="L161" s="174"/>
      <c r="M161" s="174"/>
      <c r="N161" s="174"/>
    </row>
    <row r="162" spans="1:14" ht="24" customHeight="1" x14ac:dyDescent="0.3">
      <c r="A162" s="174"/>
      <c r="B162" s="174"/>
      <c r="C162" s="174"/>
      <c r="D162" s="174"/>
      <c r="E162" s="174"/>
      <c r="F162" s="174"/>
      <c r="G162" s="174"/>
      <c r="H162" s="121"/>
      <c r="I162" s="174"/>
      <c r="J162" s="174"/>
      <c r="K162" s="174"/>
      <c r="L162" s="174"/>
      <c r="M162" s="174"/>
      <c r="N162" s="174"/>
    </row>
    <row r="163" spans="1:14" ht="24" customHeight="1" x14ac:dyDescent="0.3">
      <c r="A163" s="174"/>
      <c r="B163" s="174"/>
      <c r="C163" s="174"/>
      <c r="D163" s="174"/>
      <c r="E163" s="174"/>
      <c r="F163" s="174"/>
      <c r="G163" s="174"/>
      <c r="H163" s="121"/>
      <c r="I163" s="174"/>
      <c r="J163" s="174"/>
      <c r="K163" s="174"/>
      <c r="L163" s="174"/>
      <c r="M163" s="174"/>
      <c r="N163" s="174"/>
    </row>
    <row r="164" spans="1:14" ht="24" customHeight="1" x14ac:dyDescent="0.3">
      <c r="A164" s="174"/>
      <c r="B164" s="174"/>
      <c r="C164" s="174"/>
      <c r="D164" s="174"/>
      <c r="E164" s="174"/>
      <c r="F164" s="174"/>
      <c r="G164" s="174"/>
      <c r="H164" s="121"/>
      <c r="I164" s="174"/>
      <c r="J164" s="174"/>
      <c r="K164" s="174"/>
      <c r="L164" s="174"/>
      <c r="M164" s="174"/>
      <c r="N164" s="174"/>
    </row>
    <row r="165" spans="1:14" ht="24" customHeight="1" x14ac:dyDescent="0.3">
      <c r="A165" s="174"/>
      <c r="B165" s="174"/>
      <c r="C165" s="174"/>
      <c r="D165" s="174"/>
      <c r="E165" s="174"/>
      <c r="F165" s="174"/>
      <c r="G165" s="174"/>
      <c r="H165" s="121"/>
      <c r="I165" s="174"/>
      <c r="J165" s="174"/>
      <c r="K165" s="174"/>
      <c r="L165" s="174"/>
      <c r="M165" s="174"/>
      <c r="N165" s="174"/>
    </row>
    <row r="166" spans="1:14" ht="24" customHeight="1" x14ac:dyDescent="0.3">
      <c r="A166" s="174"/>
      <c r="B166" s="174"/>
      <c r="C166" s="174"/>
      <c r="D166" s="174"/>
      <c r="E166" s="174"/>
      <c r="F166" s="174"/>
      <c r="G166" s="174"/>
      <c r="H166" s="121"/>
      <c r="I166" s="174"/>
      <c r="J166" s="174"/>
      <c r="K166" s="174"/>
      <c r="L166" s="174"/>
      <c r="M166" s="174"/>
      <c r="N166" s="174"/>
    </row>
    <row r="167" spans="1:14" ht="24" customHeight="1" x14ac:dyDescent="0.3">
      <c r="A167" s="174"/>
      <c r="B167" s="174"/>
      <c r="C167" s="174"/>
      <c r="D167" s="174"/>
      <c r="E167" s="174"/>
      <c r="F167" s="174"/>
      <c r="G167" s="174"/>
      <c r="H167" s="121"/>
      <c r="I167" s="174"/>
      <c r="J167" s="174"/>
      <c r="K167" s="174"/>
      <c r="L167" s="174"/>
      <c r="M167" s="174"/>
      <c r="N167" s="174"/>
    </row>
    <row r="168" spans="1:14" ht="24" customHeight="1" x14ac:dyDescent="0.3">
      <c r="A168" s="174"/>
      <c r="B168" s="174"/>
      <c r="C168" s="174"/>
      <c r="D168" s="174"/>
      <c r="E168" s="174"/>
      <c r="F168" s="174"/>
      <c r="G168" s="174"/>
      <c r="H168" s="121"/>
      <c r="I168" s="174"/>
      <c r="J168" s="174"/>
      <c r="K168" s="174"/>
      <c r="L168" s="174"/>
      <c r="M168" s="174"/>
      <c r="N168" s="174"/>
    </row>
  </sheetData>
  <mergeCells count="12">
    <mergeCell ref="A5:M5"/>
    <mergeCell ref="A6:A7"/>
    <mergeCell ref="B6:B7"/>
    <mergeCell ref="G6:G7"/>
    <mergeCell ref="H6:H7"/>
    <mergeCell ref="I6:K6"/>
    <mergeCell ref="F6:F7"/>
    <mergeCell ref="O6:Q6"/>
    <mergeCell ref="A8:A26"/>
    <mergeCell ref="A27:A29"/>
    <mergeCell ref="A30:A62"/>
    <mergeCell ref="A63:A98"/>
  </mergeCells>
  <pageMargins left="0.25" right="0.25" top="0.75" bottom="0.75" header="0.3" footer="0.3"/>
  <pageSetup paperSize="9" scale="30" orientation="portrait" r:id="rId1"/>
  <rowBreaks count="1" manualBreakCount="1">
    <brk id="101" max="16383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172"/>
  <sheetViews>
    <sheetView view="pageBreakPreview" topLeftCell="A61" zoomScale="60" zoomScaleNormal="80" workbookViewId="0">
      <selection activeCell="F75" sqref="F75:G75"/>
    </sheetView>
  </sheetViews>
  <sheetFormatPr defaultRowHeight="18.75" x14ac:dyDescent="0.3"/>
  <cols>
    <col min="1" max="1" width="28.5703125" style="120" customWidth="1"/>
    <col min="2" max="2" width="42" style="120" customWidth="1"/>
    <col min="3" max="3" width="25.7109375" style="120" customWidth="1"/>
    <col min="4" max="5" width="9.42578125" style="120" bestFit="1" customWidth="1"/>
    <col min="6" max="6" width="11" style="120" bestFit="1" customWidth="1"/>
    <col min="7" max="7" width="9.28515625" style="120" bestFit="1" customWidth="1"/>
    <col min="8" max="8" width="1.7109375" style="175" customWidth="1"/>
    <col min="9" max="11" width="9.28515625" style="120" bestFit="1" customWidth="1"/>
    <col min="12" max="12" width="9.42578125" style="120" bestFit="1" customWidth="1"/>
    <col min="13" max="14" width="9.28515625" style="120" bestFit="1" customWidth="1"/>
    <col min="15" max="17" width="9.42578125" style="51" bestFit="1" customWidth="1"/>
    <col min="18" max="18" width="10.85546875" style="51" bestFit="1" customWidth="1"/>
    <col min="19" max="19" width="9.28515625" style="51" bestFit="1" customWidth="1"/>
    <col min="20" max="27" width="9.140625" style="51"/>
    <col min="28" max="16384" width="9.140625" style="120"/>
  </cols>
  <sheetData>
    <row r="1" spans="1:23" ht="24.75" customHeight="1" x14ac:dyDescent="0.3">
      <c r="A1" s="160"/>
      <c r="B1" s="93"/>
      <c r="C1" s="93"/>
      <c r="D1" s="126"/>
      <c r="E1" s="126"/>
      <c r="F1" s="126"/>
      <c r="G1" s="93"/>
      <c r="H1" s="121"/>
      <c r="I1" s="126"/>
      <c r="J1" s="126"/>
      <c r="K1" s="126" t="s">
        <v>0</v>
      </c>
      <c r="L1" s="126"/>
      <c r="M1" s="126"/>
      <c r="N1" s="93"/>
      <c r="O1" s="52"/>
      <c r="P1" s="52"/>
      <c r="Q1" s="52"/>
      <c r="R1" s="52"/>
      <c r="S1" s="52"/>
      <c r="T1" s="52"/>
      <c r="U1" s="52"/>
    </row>
    <row r="2" spans="1:23" ht="24.75" customHeight="1" x14ac:dyDescent="0.3">
      <c r="A2" s="160"/>
      <c r="B2" s="93"/>
      <c r="C2" s="93"/>
      <c r="D2" s="126"/>
      <c r="E2" s="126"/>
      <c r="F2" s="126"/>
      <c r="G2" s="93"/>
      <c r="H2" s="121"/>
      <c r="I2" s="126"/>
      <c r="J2" s="126"/>
      <c r="K2" s="126" t="s">
        <v>1</v>
      </c>
      <c r="L2" s="126"/>
      <c r="M2" s="126"/>
      <c r="N2" s="93"/>
      <c r="O2" s="52"/>
      <c r="P2" s="52"/>
      <c r="Q2" s="52"/>
      <c r="R2" s="52"/>
      <c r="S2" s="52"/>
      <c r="T2" s="52"/>
      <c r="U2" s="52"/>
    </row>
    <row r="3" spans="1:23" ht="24.75" customHeight="1" x14ac:dyDescent="0.3">
      <c r="A3" s="160"/>
      <c r="B3" s="93"/>
      <c r="C3" s="93"/>
      <c r="D3" s="126"/>
      <c r="E3" s="126"/>
      <c r="F3" s="126"/>
      <c r="G3" s="93"/>
      <c r="H3" s="121"/>
      <c r="I3" s="126"/>
      <c r="J3" s="126"/>
      <c r="K3" s="126" t="s">
        <v>2</v>
      </c>
      <c r="L3" s="126"/>
      <c r="M3" s="126"/>
      <c r="N3" s="93"/>
      <c r="O3" s="52"/>
      <c r="P3" s="52"/>
      <c r="Q3" s="52"/>
      <c r="R3" s="52"/>
      <c r="S3" s="52"/>
      <c r="T3" s="52"/>
      <c r="U3" s="52"/>
      <c r="V3" s="166" t="s">
        <v>159</v>
      </c>
      <c r="W3" s="52">
        <f>SUM(D52)</f>
        <v>50</v>
      </c>
    </row>
    <row r="4" spans="1:23" ht="24.75" customHeight="1" x14ac:dyDescent="0.3">
      <c r="A4" s="160"/>
      <c r="B4" s="93"/>
      <c r="C4" s="93"/>
      <c r="D4" s="126"/>
      <c r="E4" s="126"/>
      <c r="F4" s="126"/>
      <c r="G4" s="93"/>
      <c r="H4" s="121"/>
      <c r="I4" s="126"/>
      <c r="J4" s="126"/>
      <c r="K4" s="120" t="s">
        <v>333</v>
      </c>
      <c r="O4" s="52"/>
      <c r="P4" s="52"/>
      <c r="Q4" s="52"/>
      <c r="R4" s="52"/>
      <c r="S4" s="52"/>
      <c r="T4" s="52"/>
      <c r="U4" s="52"/>
      <c r="V4" s="166" t="s">
        <v>160</v>
      </c>
      <c r="W4" s="52">
        <f>SUM(D20,D53)</f>
        <v>129.28</v>
      </c>
    </row>
    <row r="5" spans="1:23" ht="24.75" customHeight="1" thickBot="1" x14ac:dyDescent="0.35">
      <c r="A5" s="265" t="s">
        <v>74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93"/>
      <c r="V5" s="166" t="s">
        <v>161</v>
      </c>
    </row>
    <row r="6" spans="1:23" ht="24.75" customHeight="1" thickBot="1" x14ac:dyDescent="0.35">
      <c r="A6" s="269" t="s">
        <v>4</v>
      </c>
      <c r="B6" s="271" t="s">
        <v>5</v>
      </c>
      <c r="C6" s="94"/>
      <c r="D6" s="127" t="s">
        <v>6</v>
      </c>
      <c r="E6" s="128" t="s">
        <v>7</v>
      </c>
      <c r="F6" s="128"/>
      <c r="G6" s="271" t="s">
        <v>8</v>
      </c>
      <c r="H6" s="273" t="s">
        <v>8</v>
      </c>
      <c r="I6" s="266" t="s">
        <v>9</v>
      </c>
      <c r="J6" s="267"/>
      <c r="K6" s="268"/>
      <c r="L6" s="134" t="s">
        <v>10</v>
      </c>
      <c r="M6" s="135" t="s">
        <v>11</v>
      </c>
      <c r="N6" s="96" t="s">
        <v>12</v>
      </c>
      <c r="O6" s="264"/>
      <c r="P6" s="264"/>
      <c r="Q6" s="264"/>
      <c r="R6" s="52"/>
      <c r="S6" s="52"/>
      <c r="T6" s="165" t="s">
        <v>6</v>
      </c>
      <c r="U6" s="165" t="s">
        <v>7</v>
      </c>
      <c r="V6" s="166" t="s">
        <v>162</v>
      </c>
      <c r="W6" s="52"/>
    </row>
    <row r="7" spans="1:23" ht="24.75" customHeight="1" thickBot="1" x14ac:dyDescent="0.35">
      <c r="A7" s="270"/>
      <c r="B7" s="272"/>
      <c r="C7" s="97"/>
      <c r="D7" s="129"/>
      <c r="E7" s="130"/>
      <c r="F7" s="130"/>
      <c r="G7" s="272"/>
      <c r="H7" s="274"/>
      <c r="I7" s="136" t="s">
        <v>13</v>
      </c>
      <c r="J7" s="126" t="s">
        <v>14</v>
      </c>
      <c r="K7" s="136" t="s">
        <v>15</v>
      </c>
      <c r="L7" s="137" t="s">
        <v>16</v>
      </c>
      <c r="M7" s="138"/>
      <c r="N7" s="211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T7" s="165"/>
      <c r="U7" s="165"/>
      <c r="V7" s="166" t="s">
        <v>132</v>
      </c>
    </row>
    <row r="8" spans="1:23" ht="22.5" customHeight="1" x14ac:dyDescent="0.3">
      <c r="A8" s="295" t="s">
        <v>18</v>
      </c>
      <c r="B8" s="203" t="s">
        <v>223</v>
      </c>
      <c r="C8" s="104"/>
      <c r="D8" s="133"/>
      <c r="E8" s="133"/>
      <c r="F8" s="352">
        <v>200</v>
      </c>
      <c r="G8" s="353">
        <v>200</v>
      </c>
      <c r="H8" s="123">
        <v>1000</v>
      </c>
      <c r="I8" s="140">
        <f>SUM(O8*G8)/H8</f>
        <v>5.97</v>
      </c>
      <c r="J8" s="140">
        <f>SUM(P8*G8)/H8</f>
        <v>5.4779999999999998</v>
      </c>
      <c r="K8" s="140">
        <f>SUM(Q8*G8)/H8</f>
        <v>17.082000000000001</v>
      </c>
      <c r="L8" s="140">
        <f>SUM(R8*G8)/H8</f>
        <v>141.6</v>
      </c>
      <c r="M8" s="149">
        <f>SUM(S8*G8)/H8</f>
        <v>0.91</v>
      </c>
      <c r="N8" s="177">
        <v>32</v>
      </c>
      <c r="O8" s="51">
        <v>29.85</v>
      </c>
      <c r="P8" s="51">
        <v>27.39</v>
      </c>
      <c r="Q8" s="51">
        <v>85.41</v>
      </c>
      <c r="R8" s="51">
        <v>708</v>
      </c>
      <c r="S8" s="51">
        <v>4.55</v>
      </c>
      <c r="T8" s="52"/>
      <c r="U8" s="52"/>
      <c r="V8" s="166" t="s">
        <v>163</v>
      </c>
    </row>
    <row r="9" spans="1:23" ht="22.5" customHeight="1" x14ac:dyDescent="0.3">
      <c r="A9" s="295"/>
      <c r="B9" s="203" t="s">
        <v>224</v>
      </c>
      <c r="C9" s="104" t="s">
        <v>33</v>
      </c>
      <c r="D9" s="133">
        <f>SUM(G9*T9)/H9</f>
        <v>140</v>
      </c>
      <c r="E9" s="133">
        <f>SUM(G9*U9)/H9</f>
        <v>140</v>
      </c>
      <c r="F9" s="241"/>
      <c r="G9" s="28">
        <f>SUM(G8)</f>
        <v>200</v>
      </c>
      <c r="H9" s="123">
        <v>1000</v>
      </c>
      <c r="I9" s="101"/>
      <c r="J9" s="101"/>
      <c r="K9" s="101"/>
      <c r="L9" s="101"/>
      <c r="M9" s="101"/>
      <c r="N9" s="177"/>
      <c r="T9" s="73">
        <v>700</v>
      </c>
      <c r="U9" s="73">
        <v>700</v>
      </c>
      <c r="V9" s="166" t="s">
        <v>164</v>
      </c>
      <c r="W9" s="52">
        <f>SUM(D11)</f>
        <v>16</v>
      </c>
    </row>
    <row r="10" spans="1:23" ht="22.5" customHeight="1" x14ac:dyDescent="0.3">
      <c r="A10" s="295"/>
      <c r="B10" s="203"/>
      <c r="C10" s="104" t="s">
        <v>27</v>
      </c>
      <c r="D10" s="133">
        <f>SUM(G10*T10)/H10</f>
        <v>60</v>
      </c>
      <c r="E10" s="133">
        <f>SUM(G10*U10)/H10</f>
        <v>60</v>
      </c>
      <c r="F10" s="241"/>
      <c r="G10" s="28">
        <f>SUM(G8)</f>
        <v>200</v>
      </c>
      <c r="H10" s="123">
        <v>1000</v>
      </c>
      <c r="I10" s="101"/>
      <c r="J10" s="101"/>
      <c r="K10" s="101"/>
      <c r="L10" s="101"/>
      <c r="M10" s="101"/>
      <c r="N10" s="177"/>
      <c r="T10" s="73">
        <v>300</v>
      </c>
      <c r="U10" s="73">
        <v>300</v>
      </c>
      <c r="V10" s="166" t="s">
        <v>165</v>
      </c>
    </row>
    <row r="11" spans="1:23" ht="22.5" customHeight="1" x14ac:dyDescent="0.3">
      <c r="A11" s="295"/>
      <c r="B11" s="203"/>
      <c r="C11" s="104" t="s">
        <v>88</v>
      </c>
      <c r="D11" s="133">
        <f>SUM(G11*T11)/H11</f>
        <v>16</v>
      </c>
      <c r="E11" s="133">
        <f>SUM(G11*U11)/H11</f>
        <v>16</v>
      </c>
      <c r="F11" s="241"/>
      <c r="G11" s="28">
        <f>SUM(G8)</f>
        <v>200</v>
      </c>
      <c r="H11" s="123">
        <v>1000</v>
      </c>
      <c r="I11" s="101"/>
      <c r="J11" s="101"/>
      <c r="K11" s="101"/>
      <c r="L11" s="101"/>
      <c r="M11" s="101"/>
      <c r="N11" s="177"/>
      <c r="T11" s="73">
        <v>80</v>
      </c>
      <c r="U11" s="73">
        <v>80</v>
      </c>
      <c r="V11" s="166" t="s">
        <v>166</v>
      </c>
      <c r="W11" s="52">
        <f>SUM(D41)</f>
        <v>56.25</v>
      </c>
    </row>
    <row r="12" spans="1:23" ht="22.5" customHeight="1" x14ac:dyDescent="0.3">
      <c r="A12" s="295"/>
      <c r="B12" s="203"/>
      <c r="C12" s="104" t="s">
        <v>31</v>
      </c>
      <c r="D12" s="133">
        <f>SUM(G12*T12)/H12</f>
        <v>1.6</v>
      </c>
      <c r="E12" s="133">
        <f>SUM(G12*U12)/H12</f>
        <v>1.6</v>
      </c>
      <c r="F12" s="241"/>
      <c r="G12" s="28">
        <f>SUM(G8)</f>
        <v>200</v>
      </c>
      <c r="H12" s="123">
        <v>1000</v>
      </c>
      <c r="I12" s="101"/>
      <c r="J12" s="101"/>
      <c r="K12" s="101"/>
      <c r="L12" s="101"/>
      <c r="M12" s="101"/>
      <c r="N12" s="177"/>
      <c r="T12" s="73">
        <v>8</v>
      </c>
      <c r="U12" s="73">
        <v>8</v>
      </c>
      <c r="V12" s="166" t="s">
        <v>167</v>
      </c>
      <c r="W12" s="52">
        <f>SUM(D35)</f>
        <v>6.25</v>
      </c>
    </row>
    <row r="13" spans="1:23" ht="22.5" customHeight="1" x14ac:dyDescent="0.3">
      <c r="A13" s="295"/>
      <c r="B13" s="203"/>
      <c r="C13" s="104" t="s">
        <v>26</v>
      </c>
      <c r="D13" s="133">
        <f>SUM(G13*T13)/H13</f>
        <v>2</v>
      </c>
      <c r="E13" s="133">
        <f>SUM(G13*U13)/H13</f>
        <v>2</v>
      </c>
      <c r="F13" s="241"/>
      <c r="G13" s="28">
        <f>SUM(G8)</f>
        <v>200</v>
      </c>
      <c r="H13" s="123">
        <v>1000</v>
      </c>
      <c r="I13" s="101"/>
      <c r="J13" s="101"/>
      <c r="K13" s="101"/>
      <c r="L13" s="101"/>
      <c r="M13" s="101"/>
      <c r="N13" s="177"/>
      <c r="T13" s="73">
        <v>10</v>
      </c>
      <c r="U13" s="73">
        <v>10</v>
      </c>
      <c r="V13" s="166" t="s">
        <v>168</v>
      </c>
    </row>
    <row r="14" spans="1:23" ht="24.75" customHeight="1" x14ac:dyDescent="0.3">
      <c r="A14" s="295"/>
      <c r="B14" s="201" t="s">
        <v>300</v>
      </c>
      <c r="C14" s="101"/>
      <c r="D14" s="132"/>
      <c r="E14" s="132"/>
      <c r="F14" s="360">
        <v>150</v>
      </c>
      <c r="G14" s="355">
        <v>180</v>
      </c>
      <c r="H14" s="123">
        <v>197</v>
      </c>
      <c r="I14" s="140">
        <f>SUM(O14*G14)/H14</f>
        <v>0.10964467005076141</v>
      </c>
      <c r="J14" s="140">
        <f>SUM(P14*G14)/H14</f>
        <v>1.8274111675126905E-2</v>
      </c>
      <c r="K14" s="140">
        <f>SUM(Q14*G14)/H14</f>
        <v>9.3197969543147199</v>
      </c>
      <c r="L14" s="140">
        <f>SUM(R14*G14)/H14</f>
        <v>37.461928934010153</v>
      </c>
      <c r="M14" s="149">
        <f>SUM(S14*G14)/H14</f>
        <v>2.5857868020304569</v>
      </c>
      <c r="N14" s="177">
        <v>81</v>
      </c>
      <c r="O14" s="52">
        <v>0.12</v>
      </c>
      <c r="P14" s="52">
        <v>0.02</v>
      </c>
      <c r="Q14" s="52">
        <v>10.199999999999999</v>
      </c>
      <c r="R14" s="52">
        <v>41</v>
      </c>
      <c r="S14" s="52">
        <v>2.83</v>
      </c>
      <c r="T14" s="52"/>
      <c r="U14" s="52"/>
      <c r="V14" s="166" t="s">
        <v>170</v>
      </c>
    </row>
    <row r="15" spans="1:23" ht="24.75" customHeight="1" x14ac:dyDescent="0.3">
      <c r="A15" s="295"/>
      <c r="B15" s="202"/>
      <c r="C15" s="101" t="s">
        <v>209</v>
      </c>
      <c r="D15" s="133">
        <v>2</v>
      </c>
      <c r="E15" s="133">
        <v>2</v>
      </c>
      <c r="F15" s="241"/>
      <c r="G15" s="28">
        <f>SUM(G14)</f>
        <v>180</v>
      </c>
      <c r="H15" s="123">
        <v>197</v>
      </c>
      <c r="I15" s="132"/>
      <c r="J15" s="107"/>
      <c r="K15" s="107"/>
      <c r="L15" s="107"/>
      <c r="M15" s="132"/>
      <c r="N15" s="177"/>
      <c r="O15" s="52"/>
      <c r="S15" s="52"/>
      <c r="T15" s="51">
        <v>0.3</v>
      </c>
      <c r="U15" s="51">
        <v>0.3</v>
      </c>
      <c r="V15" s="166" t="s">
        <v>171</v>
      </c>
      <c r="W15" s="52"/>
    </row>
    <row r="16" spans="1:23" ht="24.75" customHeight="1" x14ac:dyDescent="0.3">
      <c r="A16" s="295"/>
      <c r="B16" s="202"/>
      <c r="C16" s="101" t="s">
        <v>27</v>
      </c>
      <c r="D16" s="133">
        <v>80</v>
      </c>
      <c r="E16" s="133">
        <v>80</v>
      </c>
      <c r="F16" s="241"/>
      <c r="G16" s="28">
        <f>SUM(G14)</f>
        <v>180</v>
      </c>
      <c r="H16" s="123">
        <v>197</v>
      </c>
      <c r="I16" s="132"/>
      <c r="J16" s="107"/>
      <c r="K16" s="107"/>
      <c r="L16" s="107"/>
      <c r="M16" s="132"/>
      <c r="N16" s="177"/>
      <c r="O16" s="52"/>
      <c r="S16" s="52"/>
      <c r="T16" s="51">
        <v>182.4</v>
      </c>
      <c r="U16" s="51">
        <v>182.4</v>
      </c>
      <c r="V16" s="166" t="s">
        <v>172</v>
      </c>
    </row>
    <row r="17" spans="1:27" ht="24.75" customHeight="1" x14ac:dyDescent="0.3">
      <c r="A17" s="295"/>
      <c r="B17" s="201"/>
      <c r="C17" s="101" t="s">
        <v>31</v>
      </c>
      <c r="D17" s="133">
        <v>10</v>
      </c>
      <c r="E17" s="133">
        <v>10</v>
      </c>
      <c r="F17" s="241"/>
      <c r="G17" s="28">
        <f>SUM(G14)</f>
        <v>180</v>
      </c>
      <c r="H17" s="123">
        <v>197</v>
      </c>
      <c r="I17" s="140"/>
      <c r="J17" s="140"/>
      <c r="K17" s="140"/>
      <c r="L17" s="140"/>
      <c r="M17" s="149"/>
      <c r="N17" s="177"/>
      <c r="P17" s="51">
        <v>0.02</v>
      </c>
      <c r="Q17" s="51">
        <v>9.99</v>
      </c>
      <c r="R17" s="51">
        <v>40</v>
      </c>
      <c r="S17" s="51">
        <v>0.03</v>
      </c>
      <c r="T17" s="52">
        <v>10</v>
      </c>
      <c r="U17" s="52">
        <v>10</v>
      </c>
      <c r="V17" s="166" t="s">
        <v>214</v>
      </c>
    </row>
    <row r="18" spans="1:27" ht="24.75" customHeight="1" x14ac:dyDescent="0.3">
      <c r="A18" s="295"/>
      <c r="B18" s="201"/>
      <c r="C18" s="101" t="s">
        <v>33</v>
      </c>
      <c r="D18" s="133">
        <v>110</v>
      </c>
      <c r="E18" s="133">
        <v>110</v>
      </c>
      <c r="F18" s="241"/>
      <c r="G18" s="28">
        <f>SUM(G14)</f>
        <v>180</v>
      </c>
      <c r="H18" s="123">
        <v>197</v>
      </c>
      <c r="I18" s="132"/>
      <c r="J18" s="107"/>
      <c r="K18" s="107"/>
      <c r="L18" s="107"/>
      <c r="M18" s="132"/>
      <c r="N18" s="177"/>
      <c r="O18" s="52"/>
      <c r="S18" s="52"/>
      <c r="T18" s="52">
        <v>8</v>
      </c>
      <c r="U18" s="52">
        <v>7</v>
      </c>
      <c r="V18" s="166" t="s">
        <v>173</v>
      </c>
    </row>
    <row r="19" spans="1:27" ht="24.75" customHeight="1" x14ac:dyDescent="0.3">
      <c r="A19" s="295"/>
      <c r="B19" s="201" t="s">
        <v>114</v>
      </c>
      <c r="C19" s="101"/>
      <c r="D19" s="133"/>
      <c r="E19" s="133"/>
      <c r="F19" s="352">
        <v>45</v>
      </c>
      <c r="G19" s="353">
        <v>60</v>
      </c>
      <c r="H19" s="123">
        <v>1000</v>
      </c>
      <c r="I19" s="140">
        <f>SUM(O19*G19)/H19</f>
        <v>9.51</v>
      </c>
      <c r="J19" s="140">
        <f>SUM(P19*G19)/H19</f>
        <v>9.6227999999999998</v>
      </c>
      <c r="K19" s="140">
        <f>SUM(Q19*G19)/H19</f>
        <v>35.956799999999994</v>
      </c>
      <c r="L19" s="140">
        <f>SUM(R19*G19)/H19</f>
        <v>268.44</v>
      </c>
      <c r="M19" s="149">
        <f>SUM(S19*G19)/H19</f>
        <v>0.10980000000000001</v>
      </c>
      <c r="N19" s="177">
        <v>98</v>
      </c>
      <c r="O19" s="52">
        <v>158.5</v>
      </c>
      <c r="P19" s="52">
        <v>160.38</v>
      </c>
      <c r="Q19" s="52">
        <v>599.28</v>
      </c>
      <c r="R19" s="52">
        <v>4474</v>
      </c>
      <c r="S19" s="52">
        <v>1.83</v>
      </c>
      <c r="T19" s="51">
        <v>182.4</v>
      </c>
      <c r="U19" s="51">
        <v>182.4</v>
      </c>
      <c r="V19" s="166" t="s">
        <v>174</v>
      </c>
      <c r="W19" s="52">
        <f>SUM(D33,D44)</f>
        <v>255</v>
      </c>
    </row>
    <row r="20" spans="1:27" ht="24.75" customHeight="1" x14ac:dyDescent="0.3">
      <c r="A20" s="295"/>
      <c r="B20" s="201"/>
      <c r="C20" s="101" t="s">
        <v>57</v>
      </c>
      <c r="D20" s="133">
        <f>SUM(G20*T20)/H20</f>
        <v>89.28</v>
      </c>
      <c r="E20" s="133">
        <f>SUM(G20*U20)/H20</f>
        <v>75</v>
      </c>
      <c r="F20" s="241"/>
      <c r="G20" s="28">
        <f>SUM(G19)</f>
        <v>60</v>
      </c>
      <c r="H20" s="123">
        <v>1000</v>
      </c>
      <c r="I20" s="132"/>
      <c r="J20" s="107"/>
      <c r="K20" s="107"/>
      <c r="L20" s="107"/>
      <c r="M20" s="132"/>
      <c r="N20" s="177"/>
      <c r="O20" s="52"/>
      <c r="S20" s="52"/>
      <c r="T20" s="52">
        <v>1488</v>
      </c>
      <c r="U20" s="52">
        <v>1250</v>
      </c>
      <c r="V20" s="166" t="s">
        <v>175</v>
      </c>
    </row>
    <row r="21" spans="1:27" ht="24.75" customHeight="1" x14ac:dyDescent="0.3">
      <c r="A21" s="295"/>
      <c r="B21" s="201"/>
      <c r="C21" s="101" t="s">
        <v>81</v>
      </c>
      <c r="D21" s="133">
        <f>SUM(G21*T21)/H21</f>
        <v>17.28</v>
      </c>
      <c r="E21" s="133">
        <f>SUM(G21*U21)/H21</f>
        <v>15.66</v>
      </c>
      <c r="F21" s="241"/>
      <c r="G21" s="28">
        <f>SUM(G19)</f>
        <v>60</v>
      </c>
      <c r="H21" s="123">
        <v>1000</v>
      </c>
      <c r="I21" s="132"/>
      <c r="J21" s="107"/>
      <c r="K21" s="107"/>
      <c r="L21" s="107"/>
      <c r="M21" s="132"/>
      <c r="N21" s="177"/>
      <c r="O21" s="52"/>
      <c r="S21" s="52"/>
      <c r="T21" s="52">
        <v>288</v>
      </c>
      <c r="U21" s="52">
        <v>261</v>
      </c>
      <c r="V21" s="167" t="s">
        <v>176</v>
      </c>
    </row>
    <row r="22" spans="1:27" ht="24.75" customHeight="1" x14ac:dyDescent="0.3">
      <c r="A22" s="295"/>
      <c r="B22" s="201"/>
      <c r="C22" s="112" t="s">
        <v>26</v>
      </c>
      <c r="D22" s="133">
        <f>SUM(G22*T22)/H22</f>
        <v>6</v>
      </c>
      <c r="E22" s="133">
        <f>SUM(G22*U22)/H22</f>
        <v>6</v>
      </c>
      <c r="F22" s="241"/>
      <c r="G22" s="28">
        <f>SUM(G19)</f>
        <v>60</v>
      </c>
      <c r="H22" s="123">
        <v>1000</v>
      </c>
      <c r="I22" s="132"/>
      <c r="J22" s="132"/>
      <c r="K22" s="132"/>
      <c r="L22" s="132"/>
      <c r="M22" s="132"/>
      <c r="N22" s="177"/>
      <c r="O22" s="52"/>
      <c r="P22" s="52"/>
      <c r="Q22" s="52"/>
      <c r="R22" s="52"/>
      <c r="S22" s="52"/>
      <c r="T22" s="52">
        <v>100</v>
      </c>
      <c r="U22" s="52">
        <v>100</v>
      </c>
      <c r="V22" s="167" t="s">
        <v>83</v>
      </c>
    </row>
    <row r="23" spans="1:27" s="175" customFormat="1" ht="24.75" customHeight="1" x14ac:dyDescent="0.3">
      <c r="A23" s="295"/>
      <c r="B23" s="345" t="s">
        <v>65</v>
      </c>
      <c r="C23" s="122"/>
      <c r="D23" s="315"/>
      <c r="E23" s="315"/>
      <c r="F23" s="191">
        <v>395</v>
      </c>
      <c r="G23" s="28">
        <v>490</v>
      </c>
      <c r="H23" s="123"/>
      <c r="I23" s="315">
        <f>SUM(I8:I22)</f>
        <v>15.589644670050761</v>
      </c>
      <c r="J23" s="315">
        <f>SUM(J8:J22)</f>
        <v>15.119074111675125</v>
      </c>
      <c r="K23" s="315">
        <f>SUM(K8:K22)</f>
        <v>62.358596954314713</v>
      </c>
      <c r="L23" s="315">
        <f>SUM(L8:L22)</f>
        <v>447.50192893401015</v>
      </c>
      <c r="M23" s="315">
        <f>SUM(M8:M22)</f>
        <v>3.6055868020304569</v>
      </c>
      <c r="N23" s="223"/>
      <c r="O23" s="52"/>
      <c r="P23" s="52"/>
      <c r="Q23" s="52"/>
      <c r="R23" s="52"/>
      <c r="S23" s="52"/>
      <c r="T23" s="52"/>
      <c r="U23" s="52"/>
      <c r="V23" s="167" t="s">
        <v>24</v>
      </c>
      <c r="W23" s="52">
        <f>SUM(D35,D59)</f>
        <v>10.25</v>
      </c>
      <c r="X23" s="51"/>
      <c r="Y23" s="51"/>
      <c r="Z23" s="51"/>
      <c r="AA23" s="51"/>
    </row>
    <row r="24" spans="1:27" ht="24.75" customHeight="1" x14ac:dyDescent="0.3">
      <c r="A24" s="296" t="s">
        <v>21</v>
      </c>
      <c r="B24" s="203" t="s">
        <v>100</v>
      </c>
      <c r="C24" s="104"/>
      <c r="D24" s="101"/>
      <c r="E24" s="101"/>
      <c r="F24" s="355">
        <v>80</v>
      </c>
      <c r="G24" s="355">
        <v>100</v>
      </c>
      <c r="H24" s="123">
        <v>100</v>
      </c>
      <c r="I24" s="140">
        <f>SUM(O24*G24)/H24</f>
        <v>1.5</v>
      </c>
      <c r="J24" s="140">
        <f>SUM(P24*G24)/H24</f>
        <v>0.5</v>
      </c>
      <c r="K24" s="140">
        <f>SUM(Q24*G24)/H24</f>
        <v>21</v>
      </c>
      <c r="L24" s="140">
        <f>SUM(R24*G24)/H24</f>
        <v>95</v>
      </c>
      <c r="M24" s="149">
        <f>SUM(S24*G24)/H24</f>
        <v>10</v>
      </c>
      <c r="N24" s="177">
        <v>103</v>
      </c>
      <c r="O24" s="51">
        <v>1.5</v>
      </c>
      <c r="P24" s="51">
        <v>0.5</v>
      </c>
      <c r="Q24" s="51">
        <v>21</v>
      </c>
      <c r="R24" s="51">
        <v>95</v>
      </c>
      <c r="S24" s="51">
        <v>10</v>
      </c>
      <c r="V24" s="167" t="s">
        <v>177</v>
      </c>
      <c r="W24" s="52">
        <f>SUM(D30,D36,D45)</f>
        <v>41.5</v>
      </c>
    </row>
    <row r="25" spans="1:27" ht="24.75" customHeight="1" x14ac:dyDescent="0.3">
      <c r="A25" s="297"/>
      <c r="B25" s="203"/>
      <c r="C25" s="104" t="s">
        <v>101</v>
      </c>
      <c r="D25" s="133">
        <f>SUM(G25*T25)/H25</f>
        <v>167</v>
      </c>
      <c r="E25" s="133">
        <v>100</v>
      </c>
      <c r="F25" s="241"/>
      <c r="G25" s="28">
        <f>SUM(G24)</f>
        <v>100</v>
      </c>
      <c r="H25" s="236">
        <v>100</v>
      </c>
      <c r="I25" s="101"/>
      <c r="J25" s="101"/>
      <c r="K25" s="101"/>
      <c r="L25" s="101"/>
      <c r="M25" s="101"/>
      <c r="N25" s="177"/>
      <c r="T25" s="73">
        <v>167</v>
      </c>
      <c r="U25" s="73">
        <v>100</v>
      </c>
      <c r="V25" s="167" t="s">
        <v>42</v>
      </c>
      <c r="W25" s="52">
        <f>SUM(D29)</f>
        <v>26.28</v>
      </c>
    </row>
    <row r="26" spans="1:27" s="175" customFormat="1" ht="24.75" customHeight="1" x14ac:dyDescent="0.3">
      <c r="A26" s="298"/>
      <c r="B26" s="345" t="s">
        <v>65</v>
      </c>
      <c r="C26" s="317"/>
      <c r="D26" s="315"/>
      <c r="E26" s="316"/>
      <c r="F26" s="313">
        <v>80</v>
      </c>
      <c r="G26" s="28">
        <v>100</v>
      </c>
      <c r="H26" s="123"/>
      <c r="I26" s="315">
        <f>SUM(I24:I25)</f>
        <v>1.5</v>
      </c>
      <c r="J26" s="315">
        <f>SUM(J24:J25)</f>
        <v>0.5</v>
      </c>
      <c r="K26" s="315">
        <f>SUM(K24:K25)</f>
        <v>21</v>
      </c>
      <c r="L26" s="315">
        <f>SUM(L24:L25)</f>
        <v>95</v>
      </c>
      <c r="M26" s="315">
        <f>SUM(M24:M25)</f>
        <v>10</v>
      </c>
      <c r="N26" s="223"/>
      <c r="O26" s="52"/>
      <c r="P26" s="51"/>
      <c r="Q26" s="51"/>
      <c r="R26" s="51"/>
      <c r="S26" s="52"/>
      <c r="T26" s="52"/>
      <c r="U26" s="70"/>
      <c r="V26" s="167" t="s">
        <v>178</v>
      </c>
      <c r="W26" s="51"/>
      <c r="X26" s="51"/>
      <c r="Y26" s="51"/>
      <c r="Z26" s="51"/>
      <c r="AA26" s="51"/>
    </row>
    <row r="27" spans="1:27" ht="24.75" customHeight="1" x14ac:dyDescent="0.3">
      <c r="A27" s="296" t="s">
        <v>22</v>
      </c>
      <c r="B27" s="203" t="s">
        <v>40</v>
      </c>
      <c r="C27" s="107"/>
      <c r="D27" s="133"/>
      <c r="E27" s="133"/>
      <c r="F27" s="250">
        <v>40</v>
      </c>
      <c r="G27" s="362">
        <v>60</v>
      </c>
      <c r="H27" s="123">
        <v>1000</v>
      </c>
      <c r="I27" s="140">
        <f>SUM(O27*G27)/H27</f>
        <v>0.59039999999999992</v>
      </c>
      <c r="J27" s="140">
        <f>SUM(P27*G27)/H27</f>
        <v>3.69</v>
      </c>
      <c r="K27" s="140">
        <f>SUM(Q27*G27)/H27</f>
        <v>2.2391999999999999</v>
      </c>
      <c r="L27" s="140">
        <f>SUM(R27*G27)/H27</f>
        <v>44.52</v>
      </c>
      <c r="M27" s="149">
        <f>SUM(S27*G27)/H27</f>
        <v>10.055999999999999</v>
      </c>
      <c r="N27" s="177">
        <v>8</v>
      </c>
      <c r="O27" s="52">
        <v>9.84</v>
      </c>
      <c r="P27" s="52">
        <v>61.5</v>
      </c>
      <c r="Q27" s="52">
        <v>37.32</v>
      </c>
      <c r="R27" s="52">
        <v>742</v>
      </c>
      <c r="S27" s="52">
        <v>167.6</v>
      </c>
      <c r="T27" s="73"/>
      <c r="U27" s="73"/>
      <c r="V27" s="167" t="s">
        <v>179</v>
      </c>
      <c r="W27" s="52">
        <f>SUM(D47)</f>
        <v>10</v>
      </c>
    </row>
    <row r="28" spans="1:27" ht="24.75" customHeight="1" x14ac:dyDescent="0.3">
      <c r="A28" s="297"/>
      <c r="B28" s="204" t="s">
        <v>233</v>
      </c>
      <c r="C28" s="113" t="s">
        <v>41</v>
      </c>
      <c r="D28" s="133">
        <f>SUM(G28*T28)/H28</f>
        <v>33.9</v>
      </c>
      <c r="E28" s="133">
        <f>SUM(G28*U28)/H28</f>
        <v>28.8</v>
      </c>
      <c r="F28" s="241"/>
      <c r="G28" s="28">
        <f>SUM(G27)</f>
        <v>60</v>
      </c>
      <c r="H28" s="123">
        <v>1000</v>
      </c>
      <c r="I28" s="140"/>
      <c r="J28" s="140"/>
      <c r="K28" s="140"/>
      <c r="L28" s="140"/>
      <c r="M28" s="107"/>
      <c r="N28" s="177"/>
      <c r="O28" s="79"/>
      <c r="P28" s="79"/>
      <c r="Q28" s="79"/>
      <c r="R28" s="79"/>
      <c r="T28" s="73">
        <v>565</v>
      </c>
      <c r="U28" s="73">
        <v>480</v>
      </c>
      <c r="V28" s="166" t="s">
        <v>180</v>
      </c>
    </row>
    <row r="29" spans="1:27" ht="24.75" customHeight="1" x14ac:dyDescent="0.3">
      <c r="A29" s="297"/>
      <c r="B29" s="203"/>
      <c r="C29" s="101" t="s">
        <v>42</v>
      </c>
      <c r="D29" s="133">
        <f>SUM(G29*T29)/H29</f>
        <v>26.28</v>
      </c>
      <c r="E29" s="133">
        <f>SUM(G29*U29)/H29</f>
        <v>21</v>
      </c>
      <c r="F29" s="241"/>
      <c r="G29" s="28">
        <f>SUM(G27)</f>
        <v>60</v>
      </c>
      <c r="H29" s="123">
        <v>1000</v>
      </c>
      <c r="I29" s="107"/>
      <c r="J29" s="107"/>
      <c r="K29" s="107"/>
      <c r="L29" s="107"/>
      <c r="M29" s="107"/>
      <c r="N29" s="177"/>
      <c r="T29" s="73">
        <v>438</v>
      </c>
      <c r="U29" s="73">
        <v>350</v>
      </c>
      <c r="V29" s="166" t="s">
        <v>181</v>
      </c>
    </row>
    <row r="30" spans="1:27" ht="24.75" customHeight="1" x14ac:dyDescent="0.3">
      <c r="A30" s="297"/>
      <c r="B30" s="203"/>
      <c r="C30" s="113" t="s">
        <v>43</v>
      </c>
      <c r="D30" s="133">
        <f>SUM(G30*T30)/H30</f>
        <v>9</v>
      </c>
      <c r="E30" s="133">
        <f>SUM(G30*U30)/H30</f>
        <v>7.2</v>
      </c>
      <c r="F30" s="241"/>
      <c r="G30" s="28">
        <f>SUM(G27)</f>
        <v>60</v>
      </c>
      <c r="H30" s="123">
        <v>1000</v>
      </c>
      <c r="I30" s="107"/>
      <c r="J30" s="107"/>
      <c r="K30" s="107"/>
      <c r="L30" s="107"/>
      <c r="M30" s="107"/>
      <c r="N30" s="177"/>
      <c r="T30" s="73">
        <v>150</v>
      </c>
      <c r="U30" s="73">
        <v>120</v>
      </c>
      <c r="V30" s="166" t="s">
        <v>182</v>
      </c>
    </row>
    <row r="31" spans="1:27" ht="24.75" customHeight="1" x14ac:dyDescent="0.3">
      <c r="A31" s="297"/>
      <c r="B31" s="203"/>
      <c r="C31" s="104" t="s">
        <v>44</v>
      </c>
      <c r="D31" s="133">
        <f>SUM(G31*T31)/H31</f>
        <v>3.6</v>
      </c>
      <c r="E31" s="133">
        <f>SUM(G31*U31)/H31</f>
        <v>3.6</v>
      </c>
      <c r="F31" s="241"/>
      <c r="G31" s="28">
        <f>SUM(G27)</f>
        <v>60</v>
      </c>
      <c r="H31" s="123">
        <v>1000</v>
      </c>
      <c r="I31" s="107"/>
      <c r="J31" s="107"/>
      <c r="K31" s="107"/>
      <c r="L31" s="107"/>
      <c r="M31" s="107"/>
      <c r="N31" s="177"/>
      <c r="T31" s="73">
        <v>60</v>
      </c>
      <c r="U31" s="73">
        <v>60</v>
      </c>
      <c r="V31" s="166" t="s">
        <v>41</v>
      </c>
      <c r="W31" s="52">
        <f>SUM(D28)</f>
        <v>33.9</v>
      </c>
    </row>
    <row r="32" spans="1:27" ht="24.75" customHeight="1" x14ac:dyDescent="0.3">
      <c r="A32" s="297"/>
      <c r="B32" s="202" t="s">
        <v>254</v>
      </c>
      <c r="C32" s="107"/>
      <c r="D32" s="107"/>
      <c r="E32" s="107"/>
      <c r="F32" s="355">
        <v>200</v>
      </c>
      <c r="G32" s="355">
        <v>250</v>
      </c>
      <c r="H32" s="123">
        <v>1000</v>
      </c>
      <c r="I32" s="140">
        <v>4.42</v>
      </c>
      <c r="J32" s="140">
        <v>5.5</v>
      </c>
      <c r="K32" s="140">
        <v>17.41</v>
      </c>
      <c r="L32" s="140">
        <v>136.75</v>
      </c>
      <c r="M32" s="149">
        <v>2.4900000000000002</v>
      </c>
      <c r="N32" s="177">
        <v>22</v>
      </c>
      <c r="O32" s="52">
        <v>21.96</v>
      </c>
      <c r="P32" s="52">
        <v>21.08</v>
      </c>
      <c r="Q32" s="52">
        <v>65.290000000000006</v>
      </c>
      <c r="R32" s="52">
        <v>539</v>
      </c>
      <c r="S32" s="52">
        <v>23.25</v>
      </c>
      <c r="T32" s="52">
        <v>400</v>
      </c>
      <c r="U32" s="52">
        <v>300</v>
      </c>
      <c r="V32" s="166" t="s">
        <v>183</v>
      </c>
    </row>
    <row r="33" spans="1:23" ht="24.75" customHeight="1" x14ac:dyDescent="0.3">
      <c r="A33" s="297"/>
      <c r="B33" s="201" t="s">
        <v>255</v>
      </c>
      <c r="C33" s="101" t="s">
        <v>33</v>
      </c>
      <c r="D33" s="133">
        <v>75</v>
      </c>
      <c r="E33" s="133">
        <v>75</v>
      </c>
      <c r="F33" s="241"/>
      <c r="G33" s="28">
        <f>SUM(G32)</f>
        <v>250</v>
      </c>
      <c r="H33" s="123">
        <v>1000</v>
      </c>
      <c r="I33" s="107"/>
      <c r="J33" s="107"/>
      <c r="K33" s="107"/>
      <c r="L33" s="107"/>
      <c r="M33" s="107"/>
      <c r="N33" s="177"/>
      <c r="T33" s="52">
        <v>267</v>
      </c>
      <c r="U33" s="52">
        <v>200</v>
      </c>
      <c r="V33" s="166" t="s">
        <v>157</v>
      </c>
      <c r="W33" s="52" t="e">
        <f>SUM(#REF!)</f>
        <v>#REF!</v>
      </c>
    </row>
    <row r="34" spans="1:23" ht="24.75" customHeight="1" x14ac:dyDescent="0.3">
      <c r="A34" s="297"/>
      <c r="B34" s="201"/>
      <c r="C34" s="101" t="s">
        <v>246</v>
      </c>
      <c r="D34" s="133">
        <v>50</v>
      </c>
      <c r="E34" s="133">
        <v>50</v>
      </c>
      <c r="F34" s="241"/>
      <c r="G34" s="28">
        <f>SUM(G32)</f>
        <v>250</v>
      </c>
      <c r="H34" s="123">
        <v>1000</v>
      </c>
      <c r="I34" s="107"/>
      <c r="J34" s="107"/>
      <c r="K34" s="107"/>
      <c r="L34" s="107"/>
      <c r="M34" s="107"/>
      <c r="N34" s="177"/>
      <c r="T34" s="52">
        <v>81</v>
      </c>
      <c r="U34" s="52">
        <v>80</v>
      </c>
      <c r="V34" s="166" t="s">
        <v>121</v>
      </c>
    </row>
    <row r="35" spans="1:23" ht="24.75" customHeight="1" x14ac:dyDescent="0.3">
      <c r="A35" s="297"/>
      <c r="B35" s="201"/>
      <c r="C35" s="101" t="s">
        <v>24</v>
      </c>
      <c r="D35" s="133">
        <v>6.25</v>
      </c>
      <c r="E35" s="133">
        <v>5</v>
      </c>
      <c r="F35" s="241"/>
      <c r="G35" s="28">
        <f>SUM(G32)</f>
        <v>250</v>
      </c>
      <c r="H35" s="123">
        <v>1000</v>
      </c>
      <c r="I35" s="107"/>
      <c r="J35" s="107"/>
      <c r="K35" s="107"/>
      <c r="L35" s="107"/>
      <c r="M35" s="107"/>
      <c r="N35" s="177"/>
      <c r="T35" s="52">
        <v>64</v>
      </c>
      <c r="U35" s="52">
        <v>50</v>
      </c>
      <c r="V35" s="166" t="s">
        <v>184</v>
      </c>
    </row>
    <row r="36" spans="1:23" ht="24.75" customHeight="1" x14ac:dyDescent="0.3">
      <c r="A36" s="297"/>
      <c r="B36" s="201"/>
      <c r="C36" s="101" t="s">
        <v>67</v>
      </c>
      <c r="D36" s="133">
        <v>12.5</v>
      </c>
      <c r="E36" s="133">
        <v>12.5</v>
      </c>
      <c r="F36" s="241"/>
      <c r="G36" s="28">
        <f>SUM(G32)</f>
        <v>250</v>
      </c>
      <c r="H36" s="123">
        <v>1000</v>
      </c>
      <c r="I36" s="107"/>
      <c r="J36" s="107"/>
      <c r="K36" s="107"/>
      <c r="L36" s="107"/>
      <c r="M36" s="107"/>
      <c r="N36" s="177"/>
      <c r="T36" s="52">
        <v>48</v>
      </c>
      <c r="U36" s="52">
        <v>40</v>
      </c>
      <c r="V36" s="166" t="s">
        <v>185</v>
      </c>
    </row>
    <row r="37" spans="1:23" ht="24.75" customHeight="1" x14ac:dyDescent="0.3">
      <c r="A37" s="297"/>
      <c r="B37" s="201"/>
      <c r="C37" s="101" t="s">
        <v>26</v>
      </c>
      <c r="D37" s="133">
        <f t="shared" ref="D37" si="0">SUM(G37*T37)/H37</f>
        <v>5</v>
      </c>
      <c r="E37" s="133">
        <f t="shared" ref="E37" si="1">SUM(G37*U37)/H37</f>
        <v>5</v>
      </c>
      <c r="F37" s="241"/>
      <c r="G37" s="28">
        <f>SUM(G32)</f>
        <v>250</v>
      </c>
      <c r="H37" s="123">
        <v>1000</v>
      </c>
      <c r="I37" s="107"/>
      <c r="J37" s="107"/>
      <c r="K37" s="107"/>
      <c r="L37" s="107"/>
      <c r="M37" s="107"/>
      <c r="N37" s="177"/>
      <c r="T37" s="52">
        <v>20</v>
      </c>
      <c r="U37" s="52">
        <v>20</v>
      </c>
      <c r="V37" s="166" t="s">
        <v>61</v>
      </c>
    </row>
    <row r="38" spans="1:23" ht="24.75" customHeight="1" x14ac:dyDescent="0.3">
      <c r="A38" s="297"/>
      <c r="B38" s="201"/>
      <c r="C38" s="101" t="s">
        <v>31</v>
      </c>
      <c r="D38" s="133">
        <v>1.25</v>
      </c>
      <c r="E38" s="133">
        <v>1.25</v>
      </c>
      <c r="F38" s="241"/>
      <c r="G38" s="28"/>
      <c r="H38" s="123"/>
      <c r="I38" s="107"/>
      <c r="J38" s="107"/>
      <c r="K38" s="107"/>
      <c r="L38" s="107"/>
      <c r="M38" s="107"/>
      <c r="N38" s="177"/>
      <c r="T38" s="52"/>
      <c r="U38" s="52"/>
      <c r="V38" s="166"/>
    </row>
    <row r="39" spans="1:23" ht="24.75" customHeight="1" x14ac:dyDescent="0.3">
      <c r="A39" s="297"/>
      <c r="B39" s="201"/>
      <c r="C39" s="101" t="s">
        <v>115</v>
      </c>
      <c r="D39" s="133">
        <v>112.5</v>
      </c>
      <c r="E39" s="133">
        <v>112.5</v>
      </c>
      <c r="F39" s="241"/>
      <c r="G39" s="28">
        <f>SUM(G32)</f>
        <v>250</v>
      </c>
      <c r="H39" s="123">
        <v>1000</v>
      </c>
      <c r="I39" s="107"/>
      <c r="J39" s="107"/>
      <c r="K39" s="107"/>
      <c r="L39" s="107"/>
      <c r="M39" s="107"/>
      <c r="N39" s="177"/>
      <c r="O39" s="52"/>
      <c r="P39" s="52">
        <v>32.369999999999997</v>
      </c>
      <c r="Q39" s="52">
        <v>94.28</v>
      </c>
      <c r="R39" s="52">
        <v>751</v>
      </c>
      <c r="S39" s="52">
        <v>171.62</v>
      </c>
      <c r="T39" s="52">
        <v>700</v>
      </c>
      <c r="U39" s="52">
        <v>700</v>
      </c>
      <c r="V39" s="166" t="s">
        <v>96</v>
      </c>
    </row>
    <row r="40" spans="1:23" ht="24.75" customHeight="1" x14ac:dyDescent="0.3">
      <c r="A40" s="297"/>
      <c r="B40" s="201" t="s">
        <v>309</v>
      </c>
      <c r="C40" s="101" t="s">
        <v>130</v>
      </c>
      <c r="D40" s="133"/>
      <c r="E40" s="107"/>
      <c r="F40" s="355">
        <v>20</v>
      </c>
      <c r="G40" s="355">
        <v>25</v>
      </c>
      <c r="H40" s="123">
        <v>1000</v>
      </c>
      <c r="I40" s="140">
        <v>3.73</v>
      </c>
      <c r="J40" s="140">
        <v>0.47</v>
      </c>
      <c r="K40" s="140">
        <v>22.82</v>
      </c>
      <c r="L40" s="140">
        <v>110.86</v>
      </c>
      <c r="M40" s="149">
        <f>SUM(S40*G40)/H40</f>
        <v>0</v>
      </c>
      <c r="N40" s="177">
        <v>97</v>
      </c>
      <c r="O40" s="52"/>
      <c r="P40" s="52"/>
      <c r="Q40" s="52"/>
      <c r="R40" s="52"/>
      <c r="S40" s="52"/>
      <c r="T40" s="52"/>
      <c r="U40" s="52"/>
      <c r="V40" s="166"/>
    </row>
    <row r="41" spans="1:23" ht="24.75" customHeight="1" x14ac:dyDescent="0.3">
      <c r="A41" s="297"/>
      <c r="B41" s="201"/>
      <c r="C41" s="101" t="s">
        <v>57</v>
      </c>
      <c r="D41" s="133">
        <v>56.25</v>
      </c>
      <c r="E41" s="133">
        <v>47.25</v>
      </c>
      <c r="F41" s="241"/>
      <c r="G41" s="28">
        <f>SUM(G40)</f>
        <v>25</v>
      </c>
      <c r="H41" s="123">
        <v>1000</v>
      </c>
      <c r="I41" s="107"/>
      <c r="J41" s="107"/>
      <c r="K41" s="107"/>
      <c r="L41" s="107"/>
      <c r="M41" s="107"/>
      <c r="N41" s="177"/>
      <c r="O41" s="52"/>
      <c r="P41" s="52"/>
      <c r="Q41" s="52"/>
      <c r="R41" s="52"/>
      <c r="S41" s="52"/>
      <c r="T41" s="52"/>
      <c r="U41" s="52"/>
      <c r="V41" s="166"/>
    </row>
    <row r="42" spans="1:23" ht="24.75" customHeight="1" x14ac:dyDescent="0.3">
      <c r="A42" s="297"/>
      <c r="B42" s="202" t="s">
        <v>116</v>
      </c>
      <c r="C42" s="107"/>
      <c r="D42" s="107"/>
      <c r="E42" s="107"/>
      <c r="F42" s="355">
        <v>170</v>
      </c>
      <c r="G42" s="355">
        <v>220</v>
      </c>
      <c r="H42" s="123">
        <v>220</v>
      </c>
      <c r="I42" s="140">
        <f>SUM(O42*G42)/H42</f>
        <v>27.53</v>
      </c>
      <c r="J42" s="140">
        <f>SUM(P42*G42)/H42</f>
        <v>7.47</v>
      </c>
      <c r="K42" s="140">
        <f>SUM(Q42*G42)/H42</f>
        <v>21.95</v>
      </c>
      <c r="L42" s="140">
        <f>SUM(R42*G42)/H42</f>
        <v>265</v>
      </c>
      <c r="M42" s="149">
        <f>SUM(S42*G42)/H42</f>
        <v>8.9700000000000006</v>
      </c>
      <c r="N42" s="177">
        <v>45</v>
      </c>
      <c r="O42" s="52">
        <v>27.53</v>
      </c>
      <c r="P42" s="52">
        <v>7.47</v>
      </c>
      <c r="Q42" s="52">
        <v>21.95</v>
      </c>
      <c r="R42" s="52">
        <v>265</v>
      </c>
      <c r="S42" s="52">
        <v>8.9700000000000006</v>
      </c>
      <c r="T42" s="52">
        <v>1433</v>
      </c>
      <c r="U42" s="52">
        <v>1146</v>
      </c>
      <c r="V42" s="166" t="s">
        <v>186</v>
      </c>
    </row>
    <row r="43" spans="1:23" ht="24.75" customHeight="1" x14ac:dyDescent="0.3">
      <c r="A43" s="297"/>
      <c r="B43" s="201"/>
      <c r="C43" s="101" t="s">
        <v>86</v>
      </c>
      <c r="D43" s="133">
        <v>120</v>
      </c>
      <c r="E43" s="133">
        <v>90</v>
      </c>
      <c r="F43" s="241"/>
      <c r="G43" s="28">
        <f>SUM(G42)</f>
        <v>220</v>
      </c>
      <c r="H43" s="123">
        <v>220</v>
      </c>
      <c r="I43" s="107"/>
      <c r="J43" s="107"/>
      <c r="K43" s="107"/>
      <c r="L43" s="107"/>
      <c r="M43" s="107"/>
      <c r="N43" s="177"/>
      <c r="T43" s="52">
        <v>175</v>
      </c>
      <c r="U43" s="52">
        <v>129</v>
      </c>
      <c r="V43" s="166" t="s">
        <v>187</v>
      </c>
      <c r="W43" s="52">
        <f>SUM(D18)</f>
        <v>110</v>
      </c>
    </row>
    <row r="44" spans="1:23" ht="24.75" customHeight="1" x14ac:dyDescent="0.3">
      <c r="A44" s="297"/>
      <c r="B44" s="201"/>
      <c r="C44" s="101" t="s">
        <v>23</v>
      </c>
      <c r="D44" s="133">
        <v>180</v>
      </c>
      <c r="E44" s="133">
        <v>135</v>
      </c>
      <c r="F44" s="241"/>
      <c r="G44" s="28">
        <f>SUM(G42)</f>
        <v>220</v>
      </c>
      <c r="H44" s="123">
        <v>220</v>
      </c>
      <c r="I44" s="107"/>
      <c r="J44" s="107"/>
      <c r="K44" s="107"/>
      <c r="L44" s="107"/>
      <c r="M44" s="107"/>
      <c r="N44" s="177"/>
      <c r="T44" s="52">
        <v>13</v>
      </c>
      <c r="U44" s="52">
        <v>11</v>
      </c>
      <c r="V44" s="166" t="s">
        <v>101</v>
      </c>
      <c r="W44" s="52">
        <f>SUM(D25)</f>
        <v>167</v>
      </c>
    </row>
    <row r="45" spans="1:23" ht="24.75" customHeight="1" x14ac:dyDescent="0.3">
      <c r="A45" s="297"/>
      <c r="B45" s="201"/>
      <c r="C45" s="101" t="s">
        <v>25</v>
      </c>
      <c r="D45" s="133">
        <v>20</v>
      </c>
      <c r="E45" s="133">
        <v>15</v>
      </c>
      <c r="F45" s="241"/>
      <c r="G45" s="28">
        <f>SUM(G42)</f>
        <v>220</v>
      </c>
      <c r="H45" s="123">
        <v>220</v>
      </c>
      <c r="I45" s="107"/>
      <c r="J45" s="107"/>
      <c r="K45" s="107"/>
      <c r="L45" s="107"/>
      <c r="M45" s="107"/>
      <c r="N45" s="177"/>
      <c r="T45" s="52">
        <v>13</v>
      </c>
      <c r="U45" s="52">
        <v>11</v>
      </c>
      <c r="V45" s="166" t="s">
        <v>188</v>
      </c>
    </row>
    <row r="46" spans="1:23" ht="24.75" customHeight="1" x14ac:dyDescent="0.3">
      <c r="A46" s="297"/>
      <c r="B46" s="201"/>
      <c r="C46" s="101" t="s">
        <v>26</v>
      </c>
      <c r="D46" s="133">
        <f>SUM(G46*T46)/H46</f>
        <v>6</v>
      </c>
      <c r="E46" s="133">
        <f>SUM(G46*U46)/H46</f>
        <v>6</v>
      </c>
      <c r="F46" s="241"/>
      <c r="G46" s="28">
        <f>SUM(G42)</f>
        <v>220</v>
      </c>
      <c r="H46" s="123">
        <v>220</v>
      </c>
      <c r="I46" s="107"/>
      <c r="J46" s="107"/>
      <c r="K46" s="107"/>
      <c r="L46" s="107"/>
      <c r="M46" s="107"/>
      <c r="N46" s="177"/>
      <c r="T46" s="52">
        <v>6</v>
      </c>
      <c r="U46" s="52">
        <v>6</v>
      </c>
      <c r="V46" s="166" t="s">
        <v>189</v>
      </c>
    </row>
    <row r="47" spans="1:23" ht="24.75" customHeight="1" x14ac:dyDescent="0.3">
      <c r="A47" s="297"/>
      <c r="B47" s="201"/>
      <c r="C47" s="101" t="s">
        <v>54</v>
      </c>
      <c r="D47" s="133">
        <f>SUM(G47*T47)/H47</f>
        <v>10</v>
      </c>
      <c r="E47" s="133">
        <f>SUM(G47*U47)/H47</f>
        <v>10</v>
      </c>
      <c r="F47" s="241"/>
      <c r="G47" s="28">
        <f>SUM(G42)</f>
        <v>220</v>
      </c>
      <c r="H47" s="123">
        <v>220</v>
      </c>
      <c r="I47" s="107"/>
      <c r="J47" s="107"/>
      <c r="K47" s="107"/>
      <c r="L47" s="107"/>
      <c r="M47" s="107"/>
      <c r="N47" s="177"/>
      <c r="T47" s="52">
        <v>10</v>
      </c>
      <c r="U47" s="52">
        <v>10</v>
      </c>
      <c r="V47" s="166" t="s">
        <v>20</v>
      </c>
    </row>
    <row r="48" spans="1:23" ht="24.75" customHeight="1" x14ac:dyDescent="0.3">
      <c r="A48" s="297"/>
      <c r="B48" s="203" t="s">
        <v>301</v>
      </c>
      <c r="C48" s="104"/>
      <c r="D48" s="133"/>
      <c r="E48" s="133"/>
      <c r="F48" s="352">
        <v>150</v>
      </c>
      <c r="G48" s="353">
        <v>180</v>
      </c>
      <c r="H48" s="123">
        <v>1000</v>
      </c>
      <c r="I48" s="140">
        <f>SUM(O48*G48)/H48</f>
        <v>0.14399999999999999</v>
      </c>
      <c r="J48" s="140">
        <f>SUM(P48*G48)/H48</f>
        <v>0.14399999999999999</v>
      </c>
      <c r="K48" s="140">
        <f>SUM(Q48*G48)/H48</f>
        <v>21.492000000000001</v>
      </c>
      <c r="L48" s="140">
        <f>SUM(R48*G48)/H48</f>
        <v>87.84</v>
      </c>
      <c r="M48" s="149">
        <f>SUM(S48*G48)/H48</f>
        <v>1.548</v>
      </c>
      <c r="N48" s="177">
        <v>82</v>
      </c>
      <c r="O48" s="75">
        <v>0.8</v>
      </c>
      <c r="P48" s="75">
        <v>0.8</v>
      </c>
      <c r="Q48" s="75">
        <v>119.4</v>
      </c>
      <c r="R48" s="75">
        <v>488</v>
      </c>
      <c r="S48" s="75">
        <v>8.6</v>
      </c>
      <c r="T48" s="73"/>
      <c r="U48" s="73"/>
      <c r="V48" s="166" t="s">
        <v>190</v>
      </c>
    </row>
    <row r="49" spans="1:27" ht="24.75" customHeight="1" x14ac:dyDescent="0.3">
      <c r="A49" s="297"/>
      <c r="B49" s="203"/>
      <c r="C49" s="104" t="s">
        <v>185</v>
      </c>
      <c r="D49" s="133">
        <v>67.14</v>
      </c>
      <c r="E49" s="133">
        <v>45</v>
      </c>
      <c r="F49" s="241"/>
      <c r="G49" s="28">
        <f>SUM(G48)</f>
        <v>180</v>
      </c>
      <c r="H49" s="123">
        <v>1000</v>
      </c>
      <c r="I49" s="145"/>
      <c r="J49" s="145"/>
      <c r="K49" s="145"/>
      <c r="L49" s="153"/>
      <c r="M49" s="145"/>
      <c r="N49" s="177"/>
      <c r="O49" s="75"/>
      <c r="P49" s="75"/>
      <c r="Q49" s="75"/>
      <c r="R49" s="75"/>
      <c r="S49" s="75"/>
      <c r="T49" s="51">
        <v>227</v>
      </c>
      <c r="U49" s="51">
        <v>200</v>
      </c>
      <c r="V49" s="166" t="s">
        <v>133</v>
      </c>
    </row>
    <row r="50" spans="1:27" ht="24.75" customHeight="1" x14ac:dyDescent="0.3">
      <c r="A50" s="297"/>
      <c r="B50" s="203"/>
      <c r="C50" s="113" t="s">
        <v>27</v>
      </c>
      <c r="D50" s="133">
        <v>112.5</v>
      </c>
      <c r="E50" s="133">
        <v>112.5</v>
      </c>
      <c r="F50" s="241"/>
      <c r="G50" s="28">
        <f>SUM(G48)</f>
        <v>180</v>
      </c>
      <c r="H50" s="123">
        <v>1000</v>
      </c>
      <c r="I50" s="145"/>
      <c r="J50" s="145"/>
      <c r="K50" s="145"/>
      <c r="L50" s="153"/>
      <c r="M50" s="145"/>
      <c r="N50" s="177"/>
      <c r="O50" s="75"/>
      <c r="P50" s="75"/>
      <c r="Q50" s="75"/>
      <c r="R50" s="75"/>
      <c r="S50" s="75"/>
      <c r="T50" s="73">
        <v>860</v>
      </c>
      <c r="U50" s="73">
        <v>860</v>
      </c>
      <c r="V50" s="166" t="s">
        <v>191</v>
      </c>
      <c r="W50" s="52">
        <f>SUM(D71)</f>
        <v>40</v>
      </c>
    </row>
    <row r="51" spans="1:27" ht="24.75" customHeight="1" x14ac:dyDescent="0.3">
      <c r="A51" s="297"/>
      <c r="B51" s="203"/>
      <c r="C51" s="104" t="s">
        <v>31</v>
      </c>
      <c r="D51" s="133">
        <v>27</v>
      </c>
      <c r="E51" s="133">
        <v>27</v>
      </c>
      <c r="F51" s="241"/>
      <c r="G51" s="28">
        <f>SUM(G48)</f>
        <v>180</v>
      </c>
      <c r="H51" s="123">
        <v>1000</v>
      </c>
      <c r="I51" s="145"/>
      <c r="J51" s="145"/>
      <c r="K51" s="145"/>
      <c r="L51" s="153"/>
      <c r="M51" s="145"/>
      <c r="N51" s="177"/>
      <c r="O51" s="75"/>
      <c r="P51" s="75"/>
      <c r="Q51" s="75"/>
      <c r="R51" s="75"/>
      <c r="S51" s="75"/>
      <c r="T51" s="73">
        <v>100</v>
      </c>
      <c r="U51" s="73">
        <v>100</v>
      </c>
      <c r="V51" s="166" t="s">
        <v>140</v>
      </c>
    </row>
    <row r="52" spans="1:27" ht="24.75" customHeight="1" x14ac:dyDescent="0.3">
      <c r="A52" s="297"/>
      <c r="B52" s="205" t="s">
        <v>28</v>
      </c>
      <c r="C52" s="104"/>
      <c r="D52" s="133">
        <f t="shared" ref="D52:D53" si="2">SUM(G52*T52)/H52</f>
        <v>50</v>
      </c>
      <c r="E52" s="133">
        <f t="shared" ref="E52" si="3">SUM(G52*U52)/H52</f>
        <v>50</v>
      </c>
      <c r="F52" s="352">
        <v>30</v>
      </c>
      <c r="G52" s="353">
        <v>50</v>
      </c>
      <c r="H52" s="123">
        <v>40</v>
      </c>
      <c r="I52" s="140">
        <f>SUM(O52*G52)/H52</f>
        <v>3.0625000000000004</v>
      </c>
      <c r="J52" s="140">
        <f>SUM(P52*G52)/H52</f>
        <v>0.1</v>
      </c>
      <c r="K52" s="140">
        <f>SUM(Q52*G52)/H52</f>
        <v>9.4375</v>
      </c>
      <c r="L52" s="140">
        <f>SUM(R52*G52)/H52</f>
        <v>18.274999999999999</v>
      </c>
      <c r="M52" s="149">
        <f>SUM(S52*G52)/H52</f>
        <v>0</v>
      </c>
      <c r="N52" s="177">
        <v>92</v>
      </c>
      <c r="O52" s="79">
        <v>2.4500000000000002</v>
      </c>
      <c r="P52" s="79">
        <v>0.08</v>
      </c>
      <c r="Q52" s="79">
        <v>7.55</v>
      </c>
      <c r="R52" s="79">
        <v>14.62</v>
      </c>
      <c r="S52" s="80">
        <v>0</v>
      </c>
      <c r="T52" s="52">
        <v>40</v>
      </c>
      <c r="U52" s="70">
        <v>40</v>
      </c>
      <c r="V52" s="166" t="s">
        <v>193</v>
      </c>
      <c r="W52" s="52">
        <f>SUM(D13,D22,D46)</f>
        <v>14</v>
      </c>
    </row>
    <row r="53" spans="1:27" s="173" customFormat="1" ht="24.75" customHeight="1" x14ac:dyDescent="0.3">
      <c r="A53" s="297"/>
      <c r="B53" s="202" t="s">
        <v>127</v>
      </c>
      <c r="C53" s="101"/>
      <c r="D53" s="133">
        <f t="shared" si="2"/>
        <v>40</v>
      </c>
      <c r="E53" s="133">
        <f t="shared" ref="E53" si="4">SUM(G53*U53)/H53</f>
        <v>40</v>
      </c>
      <c r="F53" s="352">
        <v>30</v>
      </c>
      <c r="G53" s="353">
        <v>40</v>
      </c>
      <c r="H53" s="123">
        <v>40</v>
      </c>
      <c r="I53" s="140">
        <f>SUM(O53*G53)/H53</f>
        <v>2.81</v>
      </c>
      <c r="J53" s="140">
        <f>SUM(P53*G53)/H53</f>
        <v>3.8</v>
      </c>
      <c r="K53" s="140">
        <f>SUM(Q53*G53)/H53</f>
        <v>17.079999999999998</v>
      </c>
      <c r="L53" s="140">
        <f>SUM(R53*G53)/H53</f>
        <v>113.53</v>
      </c>
      <c r="M53" s="149">
        <f>SUM(S53*G53)/H53</f>
        <v>0</v>
      </c>
      <c r="N53" s="177">
        <v>93</v>
      </c>
      <c r="O53" s="172">
        <v>2.81</v>
      </c>
      <c r="P53" s="172">
        <v>3.8</v>
      </c>
      <c r="Q53" s="172">
        <v>17.079999999999998</v>
      </c>
      <c r="R53" s="172">
        <v>113.53</v>
      </c>
      <c r="S53" s="168">
        <v>0</v>
      </c>
      <c r="T53" s="52">
        <v>40</v>
      </c>
      <c r="U53" s="52">
        <v>40</v>
      </c>
      <c r="V53" s="166" t="s">
        <v>194</v>
      </c>
      <c r="W53" s="52" t="e">
        <f>SUM(D31,D37,#REF!)</f>
        <v>#REF!</v>
      </c>
      <c r="X53" s="51"/>
      <c r="Y53" s="51"/>
      <c r="Z53" s="51"/>
      <c r="AA53" s="51"/>
    </row>
    <row r="54" spans="1:27" s="175" customFormat="1" ht="24.75" customHeight="1" x14ac:dyDescent="0.3">
      <c r="A54" s="298"/>
      <c r="B54" s="345" t="s">
        <v>65</v>
      </c>
      <c r="C54" s="314"/>
      <c r="D54" s="315"/>
      <c r="E54" s="316"/>
      <c r="F54" s="313">
        <v>640</v>
      </c>
      <c r="G54" s="28">
        <v>825</v>
      </c>
      <c r="H54" s="123"/>
      <c r="I54" s="315">
        <f>SUM(I27:I53)</f>
        <v>42.286900000000003</v>
      </c>
      <c r="J54" s="315">
        <f>SUM(J27:J53)</f>
        <v>21.173999999999999</v>
      </c>
      <c r="K54" s="315">
        <f>SUM(K27:K53)</f>
        <v>112.42870000000001</v>
      </c>
      <c r="L54" s="315">
        <f>SUM(L27:L53)</f>
        <v>776.77499999999998</v>
      </c>
      <c r="M54" s="315">
        <f>SUM(M27:M53)</f>
        <v>23.064</v>
      </c>
      <c r="N54" s="223"/>
      <c r="O54" s="52"/>
      <c r="P54" s="51"/>
      <c r="Q54" s="51"/>
      <c r="R54" s="51"/>
      <c r="S54" s="52"/>
      <c r="T54" s="52"/>
      <c r="U54" s="70"/>
      <c r="V54" s="166" t="s">
        <v>195</v>
      </c>
      <c r="W54" s="52">
        <f>SUM(D60)</f>
        <v>0</v>
      </c>
      <c r="X54" s="51"/>
      <c r="Y54" s="51"/>
      <c r="Z54" s="51"/>
      <c r="AA54" s="51"/>
    </row>
    <row r="55" spans="1:27" ht="24.75" customHeight="1" x14ac:dyDescent="0.3">
      <c r="A55" s="296" t="s">
        <v>30</v>
      </c>
      <c r="B55" s="202" t="s">
        <v>283</v>
      </c>
      <c r="C55" s="107"/>
      <c r="D55" s="107"/>
      <c r="E55" s="107"/>
      <c r="F55" s="355">
        <v>120</v>
      </c>
      <c r="G55" s="355">
        <v>150</v>
      </c>
      <c r="H55" s="123">
        <v>100</v>
      </c>
      <c r="I55" s="140">
        <f>SUM(O55*G55)/H55</f>
        <v>17.489999999999998</v>
      </c>
      <c r="J55" s="140">
        <f>SUM(P55*G55)/H55</f>
        <v>15.434999999999997</v>
      </c>
      <c r="K55" s="140">
        <f>SUM(Q55*G55)/H55</f>
        <v>35.67</v>
      </c>
      <c r="L55" s="140">
        <f>SUM(R55*G55)/H55</f>
        <v>351</v>
      </c>
      <c r="M55" s="149">
        <f>SUM(S55*G55)/H55</f>
        <v>1.0649999999999999</v>
      </c>
      <c r="N55" s="177">
        <v>52</v>
      </c>
      <c r="O55" s="52">
        <v>11.66</v>
      </c>
      <c r="P55" s="52">
        <v>10.29</v>
      </c>
      <c r="Q55" s="52">
        <v>23.78</v>
      </c>
      <c r="R55" s="52">
        <v>234</v>
      </c>
      <c r="S55" s="52">
        <v>0.71</v>
      </c>
      <c r="V55" s="166" t="s">
        <v>196</v>
      </c>
    </row>
    <row r="56" spans="1:27" ht="24.75" customHeight="1" x14ac:dyDescent="0.3">
      <c r="A56" s="297"/>
      <c r="B56" s="201"/>
      <c r="C56" s="101" t="s">
        <v>90</v>
      </c>
      <c r="D56" s="133">
        <v>93.8</v>
      </c>
      <c r="E56" s="133">
        <v>92</v>
      </c>
      <c r="F56" s="241"/>
      <c r="G56" s="28">
        <f>SUM(G55)</f>
        <v>150</v>
      </c>
      <c r="H56" s="123">
        <v>100</v>
      </c>
      <c r="I56" s="107"/>
      <c r="J56" s="107"/>
      <c r="K56" s="107"/>
      <c r="L56" s="107"/>
      <c r="M56" s="107"/>
      <c r="N56" s="177"/>
      <c r="T56" s="52">
        <v>55.1</v>
      </c>
      <c r="U56" s="52">
        <v>54</v>
      </c>
      <c r="V56" s="166" t="s">
        <v>33</v>
      </c>
      <c r="W56" s="52">
        <f>SUM(D10,D61)</f>
        <v>87</v>
      </c>
    </row>
    <row r="57" spans="1:27" ht="24.75" customHeight="1" x14ac:dyDescent="0.3">
      <c r="A57" s="297"/>
      <c r="B57" s="201"/>
      <c r="C57" s="101" t="s">
        <v>139</v>
      </c>
      <c r="D57" s="133">
        <v>6</v>
      </c>
      <c r="E57" s="133">
        <v>6</v>
      </c>
      <c r="F57" s="241"/>
      <c r="G57" s="28">
        <f>SUM(G55)</f>
        <v>150</v>
      </c>
      <c r="H57" s="123">
        <v>100</v>
      </c>
      <c r="I57" s="107"/>
      <c r="J57" s="107"/>
      <c r="K57" s="107"/>
      <c r="L57" s="107"/>
      <c r="M57" s="107"/>
      <c r="N57" s="177"/>
      <c r="T57" s="52">
        <v>6</v>
      </c>
      <c r="U57" s="52">
        <v>6</v>
      </c>
      <c r="V57" s="166" t="s">
        <v>197</v>
      </c>
      <c r="W57" s="52">
        <f>SUM(D70)</f>
        <v>0.05</v>
      </c>
    </row>
    <row r="58" spans="1:27" ht="24.75" customHeight="1" x14ac:dyDescent="0.3">
      <c r="A58" s="297"/>
      <c r="B58" s="201"/>
      <c r="C58" s="101" t="s">
        <v>31</v>
      </c>
      <c r="D58" s="133">
        <v>8</v>
      </c>
      <c r="E58" s="133">
        <v>8</v>
      </c>
      <c r="F58" s="241"/>
      <c r="G58" s="28">
        <f>SUM(G55)</f>
        <v>150</v>
      </c>
      <c r="H58" s="123">
        <v>100</v>
      </c>
      <c r="I58" s="107"/>
      <c r="J58" s="107"/>
      <c r="K58" s="107"/>
      <c r="L58" s="107"/>
      <c r="M58" s="107"/>
      <c r="N58" s="177"/>
      <c r="T58" s="52">
        <v>14</v>
      </c>
      <c r="U58" s="52">
        <v>14</v>
      </c>
      <c r="V58" s="166" t="s">
        <v>198</v>
      </c>
      <c r="W58" s="52">
        <f>SUM(D69)</f>
        <v>4</v>
      </c>
    </row>
    <row r="59" spans="1:27" ht="24.75" customHeight="1" x14ac:dyDescent="0.3">
      <c r="A59" s="297"/>
      <c r="B59" s="201"/>
      <c r="C59" s="101" t="s">
        <v>26</v>
      </c>
      <c r="D59" s="133">
        <v>4</v>
      </c>
      <c r="E59" s="133">
        <v>4</v>
      </c>
      <c r="F59" s="241"/>
      <c r="G59" s="28">
        <f>SUM(G55)</f>
        <v>150</v>
      </c>
      <c r="H59" s="123">
        <v>100</v>
      </c>
      <c r="I59" s="107"/>
      <c r="J59" s="107"/>
      <c r="K59" s="107"/>
      <c r="L59" s="107"/>
      <c r="M59" s="107"/>
      <c r="N59" s="177"/>
      <c r="T59" s="52">
        <v>24</v>
      </c>
      <c r="U59" s="52">
        <v>18</v>
      </c>
      <c r="V59" s="166" t="s">
        <v>94</v>
      </c>
    </row>
    <row r="60" spans="1:27" ht="24.75" customHeight="1" x14ac:dyDescent="0.3">
      <c r="A60" s="297"/>
      <c r="B60" s="201"/>
      <c r="C60" s="101" t="s">
        <v>38</v>
      </c>
      <c r="D60" s="133" t="s">
        <v>284</v>
      </c>
      <c r="E60" s="133">
        <v>4</v>
      </c>
      <c r="F60" s="241"/>
      <c r="G60" s="28">
        <f>SUM(G55)</f>
        <v>150</v>
      </c>
      <c r="H60" s="123">
        <v>100</v>
      </c>
      <c r="I60" s="107"/>
      <c r="J60" s="107"/>
      <c r="K60" s="107"/>
      <c r="L60" s="107"/>
      <c r="M60" s="107"/>
      <c r="N60" s="177"/>
      <c r="T60" s="52">
        <v>5</v>
      </c>
      <c r="U60" s="52">
        <v>4</v>
      </c>
      <c r="V60" s="166" t="s">
        <v>199</v>
      </c>
      <c r="W60" s="52">
        <f>SUM(D43)</f>
        <v>120</v>
      </c>
    </row>
    <row r="61" spans="1:27" ht="24.75" customHeight="1" x14ac:dyDescent="0.3">
      <c r="A61" s="297"/>
      <c r="B61" s="201"/>
      <c r="C61" s="101" t="s">
        <v>33</v>
      </c>
      <c r="D61" s="133">
        <f t="shared" ref="D61" si="5">SUM(G61*T61)/H61</f>
        <v>27</v>
      </c>
      <c r="E61" s="133">
        <f t="shared" ref="E61" si="6">SUM(G61*U61)/H61</f>
        <v>27</v>
      </c>
      <c r="F61" s="241"/>
      <c r="G61" s="28">
        <f>SUM(G55)</f>
        <v>150</v>
      </c>
      <c r="H61" s="123">
        <v>100</v>
      </c>
      <c r="I61" s="107"/>
      <c r="J61" s="107"/>
      <c r="K61" s="107"/>
      <c r="L61" s="107"/>
      <c r="M61" s="107"/>
      <c r="N61" s="177"/>
      <c r="T61" s="52">
        <v>18</v>
      </c>
      <c r="U61" s="52">
        <v>18</v>
      </c>
      <c r="V61" s="166" t="s">
        <v>200</v>
      </c>
    </row>
    <row r="62" spans="1:27" ht="24.75" customHeight="1" x14ac:dyDescent="0.3">
      <c r="A62" s="297"/>
      <c r="B62" s="201"/>
      <c r="C62" s="101" t="s">
        <v>59</v>
      </c>
      <c r="D62" s="133">
        <v>4</v>
      </c>
      <c r="E62" s="133">
        <v>4</v>
      </c>
      <c r="F62" s="241"/>
      <c r="G62" s="28">
        <f>SUM(G55)</f>
        <v>150</v>
      </c>
      <c r="H62" s="123">
        <v>100</v>
      </c>
      <c r="I62" s="107"/>
      <c r="J62" s="107"/>
      <c r="K62" s="107"/>
      <c r="L62" s="107"/>
      <c r="M62" s="107"/>
      <c r="N62" s="177"/>
      <c r="T62" s="52">
        <v>4</v>
      </c>
      <c r="U62" s="52">
        <v>4</v>
      </c>
      <c r="V62" s="166" t="s">
        <v>202</v>
      </c>
    </row>
    <row r="63" spans="1:27" ht="24.75" customHeight="1" x14ac:dyDescent="0.3">
      <c r="A63" s="297"/>
      <c r="B63" s="201"/>
      <c r="C63" s="101" t="s">
        <v>117</v>
      </c>
      <c r="D63" s="133">
        <v>4</v>
      </c>
      <c r="E63" s="133">
        <v>4</v>
      </c>
      <c r="F63" s="241"/>
      <c r="G63" s="28">
        <f>SUM(G55)</f>
        <v>150</v>
      </c>
      <c r="H63" s="123">
        <v>100</v>
      </c>
      <c r="I63" s="107"/>
      <c r="J63" s="107"/>
      <c r="K63" s="107"/>
      <c r="L63" s="107"/>
      <c r="M63" s="107"/>
      <c r="N63" s="177"/>
      <c r="T63" s="52">
        <v>4</v>
      </c>
      <c r="U63" s="52">
        <v>4</v>
      </c>
      <c r="V63" s="166" t="s">
        <v>203</v>
      </c>
    </row>
    <row r="64" spans="1:27" ht="24.75" customHeight="1" x14ac:dyDescent="0.3">
      <c r="A64" s="297"/>
      <c r="B64" s="203" t="s">
        <v>91</v>
      </c>
      <c r="C64" s="104"/>
      <c r="D64" s="133"/>
      <c r="E64" s="133"/>
      <c r="F64" s="352">
        <v>30</v>
      </c>
      <c r="G64" s="353">
        <v>50</v>
      </c>
      <c r="H64" s="123">
        <v>1000</v>
      </c>
      <c r="I64" s="140">
        <v>0.97</v>
      </c>
      <c r="J64" s="140">
        <v>2.2599999999999998</v>
      </c>
      <c r="K64" s="140">
        <v>3.67</v>
      </c>
      <c r="L64" s="140">
        <v>50.75</v>
      </c>
      <c r="M64" s="149">
        <v>2.16</v>
      </c>
      <c r="N64" s="177">
        <v>85</v>
      </c>
      <c r="T64" s="52"/>
      <c r="U64" s="52"/>
      <c r="V64" s="166"/>
    </row>
    <row r="65" spans="1:27" ht="24.75" customHeight="1" x14ac:dyDescent="0.3">
      <c r="A65" s="297"/>
      <c r="B65" s="203"/>
      <c r="C65" s="104" t="s">
        <v>33</v>
      </c>
      <c r="D65" s="133">
        <v>15</v>
      </c>
      <c r="E65" s="133">
        <v>15</v>
      </c>
      <c r="F65" s="241"/>
      <c r="G65" s="28">
        <f>SUM(G64)</f>
        <v>50</v>
      </c>
      <c r="H65" s="123">
        <v>1000</v>
      </c>
      <c r="I65" s="101"/>
      <c r="J65" s="101"/>
      <c r="K65" s="101"/>
      <c r="L65" s="101"/>
      <c r="M65" s="101"/>
      <c r="N65" s="177"/>
      <c r="T65" s="52"/>
      <c r="U65" s="52"/>
      <c r="V65" s="166"/>
    </row>
    <row r="66" spans="1:27" ht="24.75" customHeight="1" x14ac:dyDescent="0.3">
      <c r="A66" s="297"/>
      <c r="B66" s="203"/>
      <c r="C66" s="104" t="s">
        <v>26</v>
      </c>
      <c r="D66" s="133">
        <v>3</v>
      </c>
      <c r="E66" s="133">
        <v>3</v>
      </c>
      <c r="F66" s="241"/>
      <c r="G66" s="28">
        <f>SUM(G64)</f>
        <v>50</v>
      </c>
      <c r="H66" s="123">
        <v>1000</v>
      </c>
      <c r="I66" s="101"/>
      <c r="J66" s="101"/>
      <c r="K66" s="101"/>
      <c r="L66" s="101"/>
      <c r="M66" s="101"/>
      <c r="N66" s="177"/>
      <c r="T66" s="52"/>
      <c r="U66" s="52"/>
      <c r="V66" s="166"/>
    </row>
    <row r="67" spans="1:27" ht="24.75" customHeight="1" x14ac:dyDescent="0.3">
      <c r="A67" s="297"/>
      <c r="B67" s="202"/>
      <c r="C67" s="104" t="s">
        <v>55</v>
      </c>
      <c r="D67" s="133">
        <v>3</v>
      </c>
      <c r="E67" s="133">
        <v>3</v>
      </c>
      <c r="F67" s="241"/>
      <c r="G67" s="28">
        <f>SUM(G64)</f>
        <v>50</v>
      </c>
      <c r="H67" s="123">
        <v>1000</v>
      </c>
      <c r="I67" s="101"/>
      <c r="J67" s="101"/>
      <c r="K67" s="101"/>
      <c r="L67" s="101"/>
      <c r="M67" s="101"/>
      <c r="N67" s="177"/>
      <c r="T67" s="52"/>
      <c r="U67" s="52"/>
      <c r="V67" s="166"/>
    </row>
    <row r="68" spans="1:27" ht="24.75" customHeight="1" x14ac:dyDescent="0.3">
      <c r="A68" s="297"/>
      <c r="B68" s="203"/>
      <c r="C68" s="104" t="s">
        <v>27</v>
      </c>
      <c r="D68" s="133">
        <v>15</v>
      </c>
      <c r="E68" s="133">
        <v>15</v>
      </c>
      <c r="F68" s="241"/>
      <c r="G68" s="28">
        <f>SUM(G64)</f>
        <v>50</v>
      </c>
      <c r="H68" s="123">
        <v>1000</v>
      </c>
      <c r="I68" s="101"/>
      <c r="J68" s="101"/>
      <c r="K68" s="101"/>
      <c r="L68" s="101"/>
      <c r="M68" s="101"/>
      <c r="N68" s="177"/>
      <c r="T68" s="52"/>
      <c r="U68" s="52"/>
      <c r="V68" s="166"/>
    </row>
    <row r="69" spans="1:27" ht="24.75" customHeight="1" x14ac:dyDescent="0.3">
      <c r="A69" s="297"/>
      <c r="B69" s="203"/>
      <c r="C69" s="104" t="s">
        <v>31</v>
      </c>
      <c r="D69" s="133">
        <v>4</v>
      </c>
      <c r="E69" s="133">
        <v>4</v>
      </c>
      <c r="F69" s="241"/>
      <c r="G69" s="28">
        <f>SUM(G64)</f>
        <v>50</v>
      </c>
      <c r="H69" s="123">
        <v>1000</v>
      </c>
      <c r="I69" s="101"/>
      <c r="J69" s="101"/>
      <c r="K69" s="101"/>
      <c r="L69" s="101"/>
      <c r="M69" s="101"/>
      <c r="N69" s="177"/>
      <c r="O69" s="164">
        <v>7.2</v>
      </c>
      <c r="P69" s="164">
        <v>8.5</v>
      </c>
      <c r="Q69" s="164">
        <v>36</v>
      </c>
      <c r="R69" s="164">
        <v>320</v>
      </c>
      <c r="T69" s="52">
        <v>101</v>
      </c>
      <c r="U69" s="52">
        <v>100</v>
      </c>
      <c r="V69" s="166" t="s">
        <v>204</v>
      </c>
    </row>
    <row r="70" spans="1:27" ht="24.75" customHeight="1" x14ac:dyDescent="0.3">
      <c r="A70" s="297"/>
      <c r="B70" s="203"/>
      <c r="C70" s="104" t="s">
        <v>92</v>
      </c>
      <c r="D70" s="133">
        <v>0.05</v>
      </c>
      <c r="E70" s="133">
        <v>0.05</v>
      </c>
      <c r="F70" s="241"/>
      <c r="G70" s="28">
        <f>SUM(G64)</f>
        <v>50</v>
      </c>
      <c r="H70" s="123">
        <v>1000</v>
      </c>
      <c r="I70" s="101"/>
      <c r="J70" s="101"/>
      <c r="K70" s="101"/>
      <c r="L70" s="101"/>
      <c r="M70" s="101"/>
      <c r="N70" s="177"/>
      <c r="O70" s="164">
        <v>105</v>
      </c>
      <c r="P70" s="164">
        <v>4.5999999999999996</v>
      </c>
      <c r="Q70" s="164">
        <v>4.5999999999999996</v>
      </c>
      <c r="R70" s="164">
        <v>27</v>
      </c>
      <c r="T70" s="73">
        <v>185</v>
      </c>
      <c r="U70" s="73">
        <v>180</v>
      </c>
      <c r="V70" s="166" t="s">
        <v>205</v>
      </c>
      <c r="W70" s="52">
        <f>SUM(D63)</f>
        <v>4</v>
      </c>
    </row>
    <row r="71" spans="1:27" ht="24.75" customHeight="1" x14ac:dyDescent="0.3">
      <c r="A71" s="297"/>
      <c r="B71" s="202" t="s">
        <v>311</v>
      </c>
      <c r="C71" s="101"/>
      <c r="D71" s="133">
        <v>40</v>
      </c>
      <c r="E71" s="133">
        <v>40</v>
      </c>
      <c r="F71" s="352">
        <v>20</v>
      </c>
      <c r="G71" s="353">
        <v>40</v>
      </c>
      <c r="H71" s="123">
        <v>30</v>
      </c>
      <c r="I71" s="140">
        <f>SUM(O71*G71)/H71</f>
        <v>78.666666666666671</v>
      </c>
      <c r="J71" s="140">
        <f>SUM(P71*G71)/H71</f>
        <v>12.933333333333334</v>
      </c>
      <c r="K71" s="140">
        <f>SUM(Q71*G71)/H71</f>
        <v>4.1333333333333337</v>
      </c>
      <c r="L71" s="140">
        <f>SUM(R71*G71)/H71</f>
        <v>70.13333333333334</v>
      </c>
      <c r="M71" s="149">
        <f>SUM(S71*G71)/H71</f>
        <v>0</v>
      </c>
      <c r="N71" s="177">
        <v>100</v>
      </c>
      <c r="O71" s="164">
        <v>59</v>
      </c>
      <c r="P71" s="164">
        <v>9.6999999999999993</v>
      </c>
      <c r="Q71" s="164">
        <v>3.1</v>
      </c>
      <c r="R71" s="164">
        <v>52.6</v>
      </c>
      <c r="T71" s="73">
        <v>30</v>
      </c>
      <c r="U71" s="73">
        <v>30</v>
      </c>
      <c r="V71" s="166" t="s">
        <v>206</v>
      </c>
      <c r="W71" s="52">
        <f>SUM(D21)</f>
        <v>17.28</v>
      </c>
    </row>
    <row r="72" spans="1:27" ht="24.75" customHeight="1" x14ac:dyDescent="0.3">
      <c r="A72" s="297"/>
      <c r="B72" s="202" t="s">
        <v>118</v>
      </c>
      <c r="C72" s="107"/>
      <c r="D72" s="107"/>
      <c r="E72" s="107"/>
      <c r="F72" s="353">
        <v>150</v>
      </c>
      <c r="G72" s="353">
        <v>180</v>
      </c>
      <c r="H72" s="123">
        <v>180</v>
      </c>
      <c r="I72" s="140">
        <v>2.85</v>
      </c>
      <c r="J72" s="140">
        <v>2.41</v>
      </c>
      <c r="K72" s="140">
        <v>14.36</v>
      </c>
      <c r="L72" s="140">
        <v>91</v>
      </c>
      <c r="M72" s="149">
        <v>1.17</v>
      </c>
      <c r="N72" s="177">
        <v>77</v>
      </c>
      <c r="O72" s="164"/>
      <c r="P72" s="164"/>
      <c r="Q72" s="164"/>
      <c r="R72" s="164"/>
      <c r="T72" s="73"/>
      <c r="U72" s="73"/>
      <c r="V72" s="166"/>
      <c r="W72" s="52"/>
    </row>
    <row r="73" spans="1:27" ht="24.75" customHeight="1" x14ac:dyDescent="0.3">
      <c r="A73" s="297"/>
      <c r="B73" s="201"/>
      <c r="C73" s="101" t="s">
        <v>118</v>
      </c>
      <c r="D73" s="133">
        <v>180</v>
      </c>
      <c r="E73" s="133">
        <v>180</v>
      </c>
      <c r="F73" s="241"/>
      <c r="G73" s="28">
        <f>SUM(G72)</f>
        <v>180</v>
      </c>
      <c r="H73" s="123">
        <v>180</v>
      </c>
      <c r="I73" s="107"/>
      <c r="J73" s="107"/>
      <c r="K73" s="107"/>
      <c r="L73" s="107"/>
      <c r="M73" s="107"/>
      <c r="N73" s="177"/>
      <c r="O73" s="164"/>
      <c r="P73" s="164"/>
      <c r="Q73" s="164"/>
      <c r="R73" s="164"/>
      <c r="T73" s="73"/>
      <c r="U73" s="73"/>
      <c r="V73" s="166"/>
      <c r="W73" s="52"/>
    </row>
    <row r="74" spans="1:27" s="175" customFormat="1" ht="24.75" customHeight="1" x14ac:dyDescent="0.3">
      <c r="A74" s="297"/>
      <c r="B74" s="345" t="s">
        <v>65</v>
      </c>
      <c r="C74" s="122"/>
      <c r="D74" s="315"/>
      <c r="E74" s="315"/>
      <c r="F74" s="191">
        <v>320</v>
      </c>
      <c r="G74" s="28">
        <v>420</v>
      </c>
      <c r="H74" s="123"/>
      <c r="I74" s="315">
        <f>SUM(I55:I71)</f>
        <v>97.126666666666665</v>
      </c>
      <c r="J74" s="315">
        <f t="shared" ref="J74:M74" si="7">SUM(J55:J71)</f>
        <v>30.62833333333333</v>
      </c>
      <c r="K74" s="315">
        <f t="shared" si="7"/>
        <v>43.473333333333336</v>
      </c>
      <c r="L74" s="315">
        <f t="shared" si="7"/>
        <v>471.88333333333333</v>
      </c>
      <c r="M74" s="315">
        <f t="shared" si="7"/>
        <v>3.2250000000000001</v>
      </c>
      <c r="N74" s="223"/>
      <c r="O74" s="86"/>
      <c r="P74" s="86"/>
      <c r="Q74" s="86"/>
      <c r="R74" s="86"/>
      <c r="S74" s="86"/>
      <c r="T74" s="52"/>
      <c r="U74" s="52"/>
      <c r="V74" s="166" t="s">
        <v>207</v>
      </c>
      <c r="W74" s="52">
        <f>SUM(D15)</f>
        <v>2</v>
      </c>
      <c r="X74" s="51"/>
      <c r="Y74" s="51"/>
      <c r="Z74" s="51"/>
      <c r="AA74" s="51"/>
    </row>
    <row r="75" spans="1:27" ht="24.75" customHeight="1" x14ac:dyDescent="0.3">
      <c r="A75" s="41" t="s">
        <v>35</v>
      </c>
      <c r="B75" s="202" t="s">
        <v>36</v>
      </c>
      <c r="C75" s="101"/>
      <c r="D75" s="133">
        <v>5</v>
      </c>
      <c r="E75" s="133">
        <v>5</v>
      </c>
      <c r="F75" s="352">
        <v>4</v>
      </c>
      <c r="G75" s="353">
        <v>5</v>
      </c>
      <c r="H75" s="123">
        <v>4</v>
      </c>
      <c r="I75" s="132"/>
      <c r="J75" s="132"/>
      <c r="K75" s="132"/>
      <c r="L75" s="132"/>
      <c r="M75" s="132"/>
      <c r="N75" s="177"/>
      <c r="O75" s="52"/>
      <c r="P75" s="52"/>
      <c r="Q75" s="52"/>
      <c r="R75" s="52"/>
      <c r="S75" s="52"/>
      <c r="T75" s="52">
        <v>4</v>
      </c>
      <c r="U75" s="52">
        <v>4</v>
      </c>
      <c r="V75" s="166" t="s">
        <v>208</v>
      </c>
    </row>
    <row r="76" spans="1:27" ht="24.75" customHeight="1" thickBot="1" x14ac:dyDescent="0.35">
      <c r="A76" s="41"/>
      <c r="B76" s="206" t="s">
        <v>37</v>
      </c>
      <c r="C76" s="184"/>
      <c r="D76" s="143"/>
      <c r="E76" s="143"/>
      <c r="F76" s="243">
        <v>1409</v>
      </c>
      <c r="G76" s="47">
        <v>1841</v>
      </c>
      <c r="H76" s="27">
        <f t="shared" ref="H76:M76" si="8">SUM(H75,H74,H54,H26,H23)</f>
        <v>4</v>
      </c>
      <c r="I76" s="143">
        <f t="shared" si="8"/>
        <v>156.50321133671744</v>
      </c>
      <c r="J76" s="184">
        <f t="shared" si="8"/>
        <v>67.421407445008455</v>
      </c>
      <c r="K76" s="184">
        <f t="shared" si="8"/>
        <v>239.26063028764807</v>
      </c>
      <c r="L76" s="184">
        <f t="shared" si="8"/>
        <v>1791.1602622673436</v>
      </c>
      <c r="M76" s="184">
        <f t="shared" si="8"/>
        <v>39.89458680203046</v>
      </c>
      <c r="N76" s="178"/>
      <c r="O76" s="52"/>
      <c r="P76" s="52"/>
      <c r="Q76" s="52"/>
      <c r="R76" s="52"/>
      <c r="S76" s="52"/>
      <c r="T76" s="52"/>
      <c r="U76" s="52"/>
      <c r="V76" s="166" t="s">
        <v>209</v>
      </c>
    </row>
    <row r="77" spans="1:27" ht="24.75" customHeight="1" x14ac:dyDescent="0.3">
      <c r="A77" s="160"/>
      <c r="B77" s="93"/>
      <c r="C77" s="93"/>
      <c r="D77" s="126"/>
      <c r="E77" s="126"/>
      <c r="F77" s="126"/>
      <c r="G77" s="93"/>
      <c r="H77" s="121"/>
      <c r="I77" s="126"/>
      <c r="J77" s="126"/>
      <c r="K77" s="126"/>
      <c r="L77" s="126"/>
      <c r="M77" s="126"/>
      <c r="N77" s="93"/>
      <c r="O77" s="52"/>
      <c r="P77" s="52"/>
      <c r="Q77" s="52"/>
      <c r="R77" s="52"/>
      <c r="S77" s="52"/>
      <c r="T77" s="52"/>
      <c r="U77" s="52"/>
      <c r="V77" s="166" t="s">
        <v>36</v>
      </c>
      <c r="W77" s="52">
        <f>SUM(D75)</f>
        <v>5</v>
      </c>
    </row>
    <row r="78" spans="1:27" ht="24.75" customHeight="1" x14ac:dyDescent="0.3">
      <c r="A78" s="174"/>
      <c r="B78" s="49"/>
      <c r="C78" s="210"/>
      <c r="D78" s="210"/>
      <c r="E78" s="210"/>
      <c r="F78" s="210"/>
      <c r="G78" s="87"/>
      <c r="H78" s="51"/>
      <c r="I78" s="88"/>
      <c r="J78" s="88"/>
      <c r="K78" s="88"/>
      <c r="L78" s="88"/>
      <c r="M78" s="89"/>
      <c r="N78" s="49"/>
      <c r="O78" s="52"/>
      <c r="P78" s="52"/>
      <c r="Q78" s="52"/>
      <c r="R78" s="52"/>
      <c r="S78" s="52"/>
      <c r="V78" s="166" t="s">
        <v>210</v>
      </c>
    </row>
    <row r="79" spans="1:27" ht="24.75" customHeight="1" x14ac:dyDescent="0.3">
      <c r="A79" s="174"/>
      <c r="B79" s="210"/>
      <c r="C79" s="49"/>
      <c r="D79" s="90"/>
      <c r="E79" s="90"/>
      <c r="F79" s="90"/>
      <c r="G79" s="51"/>
      <c r="H79" s="51"/>
      <c r="I79" s="210"/>
      <c r="J79" s="210"/>
      <c r="K79" s="210"/>
      <c r="L79" s="210"/>
      <c r="M79" s="210"/>
      <c r="N79" s="49"/>
      <c r="T79" s="52"/>
      <c r="U79" s="52">
        <v>39</v>
      </c>
      <c r="V79" s="166" t="s">
        <v>211</v>
      </c>
      <c r="W79" s="52">
        <f>SUM(D56)</f>
        <v>93.8</v>
      </c>
    </row>
    <row r="80" spans="1:27" ht="24.75" customHeight="1" x14ac:dyDescent="0.3">
      <c r="A80" s="174"/>
      <c r="B80" s="210"/>
      <c r="C80" s="49"/>
      <c r="D80" s="90"/>
      <c r="E80" s="90"/>
      <c r="F80" s="90"/>
      <c r="G80" s="51"/>
      <c r="H80" s="51"/>
      <c r="I80" s="210"/>
      <c r="J80" s="210"/>
      <c r="K80" s="210"/>
      <c r="L80" s="210"/>
      <c r="M80" s="210"/>
      <c r="N80" s="49"/>
      <c r="T80" s="52"/>
      <c r="U80" s="52">
        <v>100</v>
      </c>
      <c r="V80" s="166" t="s">
        <v>212</v>
      </c>
      <c r="W80" s="52" t="e">
        <f>SUM(#REF!)</f>
        <v>#REF!</v>
      </c>
    </row>
    <row r="81" spans="1:22" ht="24.75" customHeight="1" x14ac:dyDescent="0.3">
      <c r="A81" s="174"/>
      <c r="B81" s="210"/>
      <c r="C81" s="49"/>
      <c r="D81" s="90"/>
      <c r="E81" s="90"/>
      <c r="F81" s="90"/>
      <c r="G81" s="51"/>
      <c r="H81" s="51"/>
      <c r="I81" s="210"/>
      <c r="J81" s="210"/>
      <c r="K81" s="210"/>
      <c r="L81" s="210"/>
      <c r="M81" s="210"/>
      <c r="N81" s="49"/>
      <c r="T81" s="52"/>
      <c r="U81" s="52">
        <v>44</v>
      </c>
    </row>
    <row r="82" spans="1:22" ht="24.75" customHeight="1" x14ac:dyDescent="0.3">
      <c r="A82" s="174"/>
      <c r="B82" s="210"/>
      <c r="C82" s="91"/>
      <c r="D82" s="90"/>
      <c r="E82" s="90"/>
      <c r="F82" s="90"/>
      <c r="G82" s="51"/>
      <c r="H82" s="51"/>
      <c r="I82" s="210"/>
      <c r="J82" s="210"/>
      <c r="K82" s="210"/>
      <c r="L82" s="210"/>
      <c r="M82" s="210"/>
      <c r="N82" s="49"/>
      <c r="T82" s="52"/>
      <c r="U82" s="52">
        <v>5</v>
      </c>
      <c r="V82" s="166"/>
    </row>
    <row r="83" spans="1:22" ht="24.75" customHeight="1" x14ac:dyDescent="0.3">
      <c r="A83" s="174"/>
      <c r="B83" s="210"/>
      <c r="C83" s="49"/>
      <c r="D83" s="90"/>
      <c r="E83" s="90"/>
      <c r="F83" s="90"/>
      <c r="G83" s="51"/>
      <c r="H83" s="51"/>
      <c r="I83" s="210"/>
      <c r="J83" s="210"/>
      <c r="K83" s="210"/>
      <c r="L83" s="210"/>
      <c r="M83" s="210"/>
      <c r="N83" s="49"/>
      <c r="T83" s="52"/>
      <c r="U83" s="52">
        <v>25</v>
      </c>
    </row>
    <row r="84" spans="1:22" ht="24.75" customHeight="1" x14ac:dyDescent="0.3">
      <c r="A84" s="174"/>
      <c r="B84" s="210"/>
      <c r="C84" s="49"/>
      <c r="D84" s="90"/>
      <c r="E84" s="90"/>
      <c r="F84" s="90"/>
      <c r="G84" s="51"/>
      <c r="H84" s="51"/>
      <c r="I84" s="210"/>
      <c r="J84" s="210"/>
      <c r="K84" s="210"/>
      <c r="L84" s="210"/>
      <c r="M84" s="210"/>
      <c r="N84" s="49"/>
      <c r="T84" s="52"/>
      <c r="U84" s="52">
        <v>5</v>
      </c>
      <c r="V84" s="166"/>
    </row>
    <row r="85" spans="1:22" ht="24.75" customHeight="1" x14ac:dyDescent="0.3">
      <c r="A85" s="174"/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V85" s="166"/>
    </row>
    <row r="86" spans="1:22" ht="24.75" customHeight="1" x14ac:dyDescent="0.3">
      <c r="A86" s="174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V86" s="166"/>
    </row>
    <row r="87" spans="1:22" ht="24.75" customHeight="1" x14ac:dyDescent="0.3">
      <c r="A87" s="174"/>
      <c r="H87" s="120"/>
      <c r="V87" s="166"/>
    </row>
    <row r="88" spans="1:22" ht="24.75" customHeight="1" x14ac:dyDescent="0.3">
      <c r="A88" s="174"/>
      <c r="B88" s="174"/>
      <c r="C88" s="174"/>
      <c r="D88" s="174"/>
      <c r="E88" s="174"/>
      <c r="F88" s="174"/>
      <c r="G88" s="174"/>
      <c r="H88" s="121"/>
      <c r="I88" s="174"/>
      <c r="J88" s="174"/>
      <c r="K88" s="174"/>
      <c r="L88" s="174"/>
      <c r="M88" s="174"/>
      <c r="N88" s="174"/>
      <c r="V88" s="166"/>
    </row>
    <row r="89" spans="1:22" ht="24.75" customHeight="1" x14ac:dyDescent="0.3">
      <c r="A89" s="174"/>
      <c r="B89" s="174"/>
      <c r="C89" s="174"/>
      <c r="D89" s="174"/>
      <c r="E89" s="174"/>
      <c r="F89" s="174"/>
      <c r="G89" s="174"/>
      <c r="H89" s="121"/>
      <c r="I89" s="174"/>
      <c r="J89" s="174"/>
      <c r="K89" s="174"/>
      <c r="L89" s="174"/>
      <c r="M89" s="174"/>
      <c r="N89" s="174"/>
      <c r="V89" s="166"/>
    </row>
    <row r="90" spans="1:22" ht="24.75" customHeight="1" x14ac:dyDescent="0.3">
      <c r="A90" s="174"/>
      <c r="B90" s="174"/>
      <c r="C90" s="174"/>
      <c r="D90" s="174"/>
      <c r="E90" s="174"/>
      <c r="F90" s="174"/>
      <c r="G90" s="174"/>
      <c r="H90" s="121"/>
      <c r="I90" s="174"/>
      <c r="J90" s="174"/>
      <c r="K90" s="174"/>
      <c r="L90" s="174"/>
      <c r="M90" s="174"/>
      <c r="N90" s="174"/>
      <c r="V90" s="166"/>
    </row>
    <row r="91" spans="1:22" ht="24.75" customHeight="1" x14ac:dyDescent="0.3">
      <c r="A91" s="174"/>
      <c r="B91" s="174"/>
      <c r="C91" s="174"/>
      <c r="D91" s="174"/>
      <c r="E91" s="174"/>
      <c r="F91" s="174"/>
      <c r="G91" s="174"/>
      <c r="H91" s="121"/>
      <c r="I91" s="174"/>
      <c r="J91" s="174"/>
      <c r="K91" s="174"/>
      <c r="L91" s="174"/>
      <c r="M91" s="174"/>
      <c r="N91" s="174"/>
      <c r="V91" s="166"/>
    </row>
    <row r="92" spans="1:22" ht="24.75" customHeight="1" x14ac:dyDescent="0.3">
      <c r="A92" s="174"/>
      <c r="B92" s="174"/>
      <c r="C92" s="174"/>
      <c r="D92" s="174"/>
      <c r="E92" s="174"/>
      <c r="F92" s="174"/>
      <c r="G92" s="174"/>
      <c r="H92" s="121"/>
      <c r="I92" s="174"/>
      <c r="J92" s="174"/>
      <c r="K92" s="174"/>
      <c r="L92" s="174"/>
      <c r="M92" s="174"/>
      <c r="N92" s="174"/>
      <c r="V92" s="166"/>
    </row>
    <row r="93" spans="1:22" ht="24.75" customHeight="1" x14ac:dyDescent="0.3">
      <c r="A93" s="174"/>
      <c r="B93" s="174"/>
      <c r="C93" s="174"/>
      <c r="D93" s="174"/>
      <c r="E93" s="174"/>
      <c r="F93" s="174"/>
      <c r="G93" s="174"/>
      <c r="H93" s="121"/>
      <c r="I93" s="174"/>
      <c r="J93" s="174"/>
      <c r="K93" s="174"/>
      <c r="L93" s="174"/>
      <c r="M93" s="174"/>
      <c r="N93" s="174"/>
      <c r="V93" s="166"/>
    </row>
    <row r="94" spans="1:22" ht="24.75" customHeight="1" x14ac:dyDescent="0.3">
      <c r="A94" s="174"/>
      <c r="B94" s="174"/>
      <c r="C94" s="174"/>
      <c r="D94" s="174"/>
      <c r="E94" s="174"/>
      <c r="F94" s="174"/>
      <c r="G94" s="174"/>
      <c r="H94" s="121"/>
      <c r="I94" s="174"/>
      <c r="J94" s="174"/>
      <c r="K94" s="174"/>
      <c r="L94" s="174"/>
      <c r="M94" s="174"/>
      <c r="N94" s="174"/>
    </row>
    <row r="95" spans="1:22" ht="24.75" customHeight="1" x14ac:dyDescent="0.3">
      <c r="A95" s="174"/>
      <c r="B95" s="174"/>
      <c r="C95" s="174"/>
      <c r="D95" s="174"/>
      <c r="E95" s="174"/>
      <c r="F95" s="174"/>
      <c r="G95" s="174"/>
      <c r="H95" s="121"/>
      <c r="I95" s="174"/>
      <c r="J95" s="174"/>
      <c r="K95" s="174"/>
      <c r="L95" s="174"/>
      <c r="M95" s="174"/>
      <c r="N95" s="174"/>
    </row>
    <row r="96" spans="1:22" ht="24.75" customHeight="1" x14ac:dyDescent="0.3">
      <c r="A96" s="174"/>
      <c r="B96" s="174"/>
      <c r="C96" s="174"/>
      <c r="D96" s="174"/>
      <c r="E96" s="174"/>
      <c r="F96" s="174"/>
      <c r="G96" s="174"/>
      <c r="H96" s="121"/>
      <c r="I96" s="174"/>
      <c r="J96" s="174"/>
      <c r="K96" s="174"/>
      <c r="L96" s="174"/>
      <c r="M96" s="174"/>
      <c r="N96" s="174"/>
    </row>
    <row r="97" spans="1:14" ht="24.75" customHeight="1" x14ac:dyDescent="0.3">
      <c r="A97" s="174"/>
      <c r="B97" s="174"/>
      <c r="C97" s="174"/>
      <c r="D97" s="174"/>
      <c r="E97" s="174"/>
      <c r="F97" s="174"/>
      <c r="G97" s="174"/>
      <c r="H97" s="121"/>
      <c r="I97" s="174"/>
      <c r="J97" s="174"/>
      <c r="K97" s="174"/>
      <c r="L97" s="174"/>
      <c r="M97" s="174"/>
      <c r="N97" s="174"/>
    </row>
    <row r="98" spans="1:14" ht="24.75" customHeight="1" x14ac:dyDescent="0.3">
      <c r="A98" s="174"/>
      <c r="B98" s="174"/>
      <c r="C98" s="174"/>
      <c r="D98" s="174"/>
      <c r="E98" s="174"/>
      <c r="F98" s="174"/>
      <c r="G98" s="174"/>
      <c r="H98" s="121"/>
      <c r="I98" s="174"/>
      <c r="J98" s="174"/>
      <c r="K98" s="174"/>
      <c r="L98" s="174"/>
      <c r="M98" s="174"/>
      <c r="N98" s="174"/>
    </row>
    <row r="99" spans="1:14" ht="24.75" customHeight="1" x14ac:dyDescent="0.3">
      <c r="A99" s="174"/>
      <c r="B99" s="174"/>
      <c r="C99" s="174"/>
      <c r="D99" s="174"/>
      <c r="E99" s="174"/>
      <c r="F99" s="174"/>
      <c r="G99" s="174"/>
      <c r="H99" s="121"/>
      <c r="I99" s="174"/>
      <c r="J99" s="174"/>
      <c r="K99" s="174"/>
      <c r="L99" s="174"/>
      <c r="M99" s="174"/>
      <c r="N99" s="174"/>
    </row>
    <row r="100" spans="1:14" ht="24.75" customHeight="1" x14ac:dyDescent="0.3">
      <c r="A100" s="174"/>
      <c r="B100" s="174"/>
      <c r="C100" s="174"/>
      <c r="D100" s="174"/>
      <c r="E100" s="174"/>
      <c r="F100" s="174"/>
      <c r="G100" s="174"/>
      <c r="H100" s="121"/>
      <c r="I100" s="174"/>
      <c r="J100" s="174"/>
      <c r="K100" s="174"/>
      <c r="L100" s="174"/>
      <c r="M100" s="174"/>
      <c r="N100" s="174"/>
    </row>
    <row r="101" spans="1:14" ht="24.75" customHeight="1" x14ac:dyDescent="0.3">
      <c r="A101" s="174"/>
      <c r="B101" s="174"/>
      <c r="C101" s="174"/>
      <c r="D101" s="174"/>
      <c r="E101" s="174"/>
      <c r="F101" s="174"/>
      <c r="G101" s="174"/>
      <c r="H101" s="121"/>
      <c r="I101" s="174"/>
      <c r="J101" s="174"/>
      <c r="K101" s="174"/>
      <c r="L101" s="174"/>
      <c r="M101" s="174"/>
      <c r="N101" s="174"/>
    </row>
    <row r="102" spans="1:14" ht="24.75" customHeight="1" x14ac:dyDescent="0.3">
      <c r="A102" s="174"/>
      <c r="B102" s="174"/>
      <c r="C102" s="174"/>
      <c r="D102" s="174"/>
      <c r="E102" s="174"/>
      <c r="F102" s="174"/>
      <c r="G102" s="174"/>
      <c r="H102" s="121"/>
      <c r="I102" s="174"/>
      <c r="J102" s="174"/>
      <c r="K102" s="174"/>
      <c r="L102" s="174"/>
      <c r="M102" s="174"/>
      <c r="N102" s="174"/>
    </row>
    <row r="103" spans="1:14" ht="24.75" customHeight="1" x14ac:dyDescent="0.3">
      <c r="A103" s="174"/>
      <c r="B103" s="174"/>
      <c r="C103" s="174"/>
      <c r="D103" s="174"/>
      <c r="E103" s="174"/>
      <c r="F103" s="174"/>
      <c r="G103" s="174"/>
      <c r="H103" s="121"/>
      <c r="I103" s="174"/>
      <c r="J103" s="174"/>
      <c r="K103" s="174"/>
      <c r="L103" s="174"/>
      <c r="M103" s="174"/>
      <c r="N103" s="174"/>
    </row>
    <row r="104" spans="1:14" ht="24.75" customHeight="1" x14ac:dyDescent="0.3">
      <c r="A104" s="174"/>
      <c r="B104" s="174"/>
      <c r="C104" s="174"/>
      <c r="D104" s="174"/>
      <c r="E104" s="174"/>
      <c r="F104" s="174"/>
      <c r="G104" s="174"/>
      <c r="H104" s="121"/>
      <c r="I104" s="174"/>
      <c r="J104" s="174"/>
      <c r="K104" s="174"/>
      <c r="L104" s="174"/>
      <c r="M104" s="174"/>
      <c r="N104" s="174"/>
    </row>
    <row r="105" spans="1:14" ht="24.75" customHeight="1" x14ac:dyDescent="0.3">
      <c r="A105" s="174"/>
      <c r="B105" s="174"/>
      <c r="C105" s="174"/>
      <c r="D105" s="174"/>
      <c r="E105" s="174"/>
      <c r="F105" s="174"/>
      <c r="G105" s="174"/>
      <c r="H105" s="121"/>
      <c r="I105" s="174"/>
      <c r="J105" s="174"/>
      <c r="K105" s="174"/>
      <c r="L105" s="174"/>
      <c r="M105" s="174"/>
      <c r="N105" s="174"/>
    </row>
    <row r="106" spans="1:14" ht="24.75" customHeight="1" x14ac:dyDescent="0.3">
      <c r="A106" s="174"/>
      <c r="B106" s="174"/>
      <c r="C106" s="174"/>
      <c r="D106" s="174"/>
      <c r="E106" s="174"/>
      <c r="F106" s="174"/>
      <c r="G106" s="174"/>
      <c r="H106" s="121"/>
      <c r="I106" s="174"/>
      <c r="J106" s="174"/>
      <c r="K106" s="174"/>
      <c r="L106" s="174"/>
      <c r="M106" s="174"/>
      <c r="N106" s="174"/>
    </row>
    <row r="107" spans="1:14" ht="24.75" customHeight="1" x14ac:dyDescent="0.3">
      <c r="A107" s="174"/>
      <c r="B107" s="174"/>
      <c r="C107" s="174"/>
      <c r="D107" s="174"/>
      <c r="E107" s="174"/>
      <c r="F107" s="174"/>
      <c r="G107" s="174"/>
      <c r="H107" s="121"/>
      <c r="I107" s="174"/>
      <c r="J107" s="174"/>
      <c r="K107" s="174"/>
      <c r="L107" s="174"/>
      <c r="M107" s="174"/>
      <c r="N107" s="174"/>
    </row>
    <row r="108" spans="1:14" ht="24.75" customHeight="1" x14ac:dyDescent="0.3">
      <c r="A108" s="174"/>
      <c r="B108" s="174"/>
      <c r="C108" s="174"/>
      <c r="D108" s="174"/>
      <c r="E108" s="174"/>
      <c r="F108" s="174"/>
      <c r="G108" s="174"/>
      <c r="H108" s="121"/>
      <c r="I108" s="174"/>
      <c r="J108" s="174"/>
      <c r="K108" s="174"/>
      <c r="L108" s="174"/>
      <c r="M108" s="174"/>
      <c r="N108" s="174"/>
    </row>
    <row r="109" spans="1:14" ht="24.75" customHeight="1" x14ac:dyDescent="0.3">
      <c r="A109" s="174"/>
      <c r="B109" s="174"/>
      <c r="C109" s="174"/>
      <c r="D109" s="174"/>
      <c r="E109" s="174"/>
      <c r="F109" s="174"/>
      <c r="G109" s="174"/>
      <c r="H109" s="121"/>
      <c r="I109" s="174"/>
      <c r="J109" s="174"/>
      <c r="K109" s="174"/>
      <c r="L109" s="174"/>
      <c r="M109" s="174"/>
      <c r="N109" s="174"/>
    </row>
    <row r="110" spans="1:14" ht="24.75" customHeight="1" x14ac:dyDescent="0.3">
      <c r="A110" s="174"/>
      <c r="B110" s="174"/>
      <c r="C110" s="174"/>
      <c r="D110" s="174"/>
      <c r="E110" s="174"/>
      <c r="F110" s="174"/>
      <c r="G110" s="174"/>
      <c r="H110" s="121"/>
      <c r="I110" s="174"/>
      <c r="J110" s="174"/>
      <c r="K110" s="174"/>
      <c r="L110" s="174"/>
      <c r="M110" s="174"/>
      <c r="N110" s="174"/>
    </row>
    <row r="111" spans="1:14" ht="24.75" customHeight="1" x14ac:dyDescent="0.3">
      <c r="A111" s="174"/>
      <c r="B111" s="174"/>
      <c r="C111" s="174"/>
      <c r="D111" s="174"/>
      <c r="E111" s="174"/>
      <c r="F111" s="174"/>
      <c r="G111" s="174"/>
      <c r="H111" s="121"/>
      <c r="I111" s="174"/>
      <c r="J111" s="174"/>
      <c r="K111" s="174"/>
      <c r="L111" s="174"/>
      <c r="M111" s="174"/>
      <c r="N111" s="174"/>
    </row>
    <row r="112" spans="1:14" ht="24.75" customHeight="1" x14ac:dyDescent="0.3">
      <c r="A112" s="174"/>
      <c r="B112" s="174"/>
      <c r="C112" s="174"/>
      <c r="D112" s="174"/>
      <c r="E112" s="174"/>
      <c r="F112" s="174"/>
      <c r="G112" s="174"/>
      <c r="H112" s="121"/>
      <c r="I112" s="174"/>
      <c r="J112" s="174"/>
      <c r="K112" s="174"/>
      <c r="L112" s="174"/>
      <c r="M112" s="174"/>
      <c r="N112" s="174"/>
    </row>
    <row r="113" spans="1:14" ht="24.75" customHeight="1" x14ac:dyDescent="0.3">
      <c r="A113" s="174"/>
      <c r="B113" s="174"/>
      <c r="C113" s="174"/>
      <c r="D113" s="174"/>
      <c r="E113" s="174"/>
      <c r="F113" s="174"/>
      <c r="G113" s="174"/>
      <c r="H113" s="121"/>
      <c r="I113" s="174"/>
      <c r="J113" s="174"/>
      <c r="K113" s="174"/>
      <c r="L113" s="174"/>
      <c r="M113" s="174"/>
      <c r="N113" s="174"/>
    </row>
    <row r="114" spans="1:14" ht="24.75" customHeight="1" x14ac:dyDescent="0.3">
      <c r="A114" s="174"/>
      <c r="B114" s="174"/>
      <c r="C114" s="174"/>
      <c r="D114" s="174"/>
      <c r="E114" s="174"/>
      <c r="F114" s="174"/>
      <c r="G114" s="174"/>
      <c r="H114" s="121"/>
      <c r="I114" s="174"/>
      <c r="J114" s="174"/>
      <c r="K114" s="174"/>
      <c r="L114" s="174"/>
      <c r="M114" s="174"/>
      <c r="N114" s="174"/>
    </row>
    <row r="115" spans="1:14" ht="24.75" customHeight="1" x14ac:dyDescent="0.3">
      <c r="A115" s="174"/>
      <c r="B115" s="174"/>
      <c r="C115" s="174"/>
      <c r="D115" s="174"/>
      <c r="E115" s="174"/>
      <c r="F115" s="174"/>
      <c r="G115" s="174"/>
      <c r="H115" s="121"/>
      <c r="I115" s="174"/>
      <c r="J115" s="174"/>
      <c r="K115" s="174"/>
      <c r="L115" s="174"/>
      <c r="M115" s="174"/>
      <c r="N115" s="174"/>
    </row>
    <row r="116" spans="1:14" ht="24.75" customHeight="1" x14ac:dyDescent="0.3">
      <c r="A116" s="174"/>
      <c r="B116" s="174"/>
      <c r="C116" s="174"/>
      <c r="D116" s="174"/>
      <c r="E116" s="174"/>
      <c r="F116" s="174"/>
      <c r="G116" s="174"/>
      <c r="H116" s="121"/>
      <c r="I116" s="174"/>
      <c r="J116" s="174"/>
      <c r="K116" s="174"/>
      <c r="L116" s="174"/>
      <c r="M116" s="174"/>
      <c r="N116" s="174"/>
    </row>
    <row r="117" spans="1:14" ht="24.75" customHeight="1" x14ac:dyDescent="0.3">
      <c r="A117" s="174"/>
      <c r="B117" s="174"/>
      <c r="C117" s="174"/>
      <c r="D117" s="174"/>
      <c r="E117" s="174"/>
      <c r="F117" s="174"/>
      <c r="G117" s="174"/>
      <c r="H117" s="121"/>
      <c r="I117" s="174"/>
      <c r="J117" s="174"/>
      <c r="K117" s="174"/>
      <c r="L117" s="174"/>
      <c r="M117" s="174"/>
      <c r="N117" s="174"/>
    </row>
    <row r="118" spans="1:14" ht="24.75" customHeight="1" x14ac:dyDescent="0.3">
      <c r="A118" s="174"/>
      <c r="B118" s="174"/>
      <c r="C118" s="174"/>
      <c r="D118" s="174"/>
      <c r="E118" s="174"/>
      <c r="F118" s="174"/>
      <c r="G118" s="174"/>
      <c r="H118" s="121"/>
      <c r="I118" s="174"/>
      <c r="J118" s="174"/>
      <c r="K118" s="174"/>
      <c r="L118" s="174"/>
      <c r="M118" s="174"/>
      <c r="N118" s="174"/>
    </row>
    <row r="119" spans="1:14" ht="24.75" customHeight="1" x14ac:dyDescent="0.3">
      <c r="A119" s="174"/>
      <c r="B119" s="174"/>
      <c r="C119" s="174"/>
      <c r="D119" s="174"/>
      <c r="E119" s="174"/>
      <c r="F119" s="174"/>
      <c r="G119" s="174"/>
      <c r="H119" s="121"/>
      <c r="I119" s="174"/>
      <c r="J119" s="174"/>
      <c r="K119" s="174"/>
      <c r="L119" s="174"/>
      <c r="M119" s="174"/>
      <c r="N119" s="174"/>
    </row>
    <row r="120" spans="1:14" ht="24.75" customHeight="1" x14ac:dyDescent="0.3">
      <c r="A120" s="174"/>
      <c r="B120" s="174"/>
      <c r="C120" s="174"/>
      <c r="D120" s="174"/>
      <c r="E120" s="174"/>
      <c r="F120" s="174"/>
      <c r="G120" s="174"/>
      <c r="H120" s="121"/>
      <c r="I120" s="174"/>
      <c r="J120" s="174"/>
      <c r="K120" s="174"/>
      <c r="L120" s="174"/>
      <c r="M120" s="174"/>
      <c r="N120" s="174"/>
    </row>
    <row r="121" spans="1:14" ht="24.75" customHeight="1" x14ac:dyDescent="0.3">
      <c r="A121" s="174"/>
      <c r="B121" s="174"/>
      <c r="C121" s="174"/>
      <c r="D121" s="174"/>
      <c r="E121" s="174"/>
      <c r="F121" s="174"/>
      <c r="G121" s="174"/>
      <c r="H121" s="121"/>
      <c r="I121" s="174"/>
      <c r="J121" s="174"/>
      <c r="K121" s="174"/>
      <c r="L121" s="174"/>
      <c r="M121" s="174"/>
      <c r="N121" s="174"/>
    </row>
    <row r="122" spans="1:14" ht="24.75" customHeight="1" x14ac:dyDescent="0.3">
      <c r="A122" s="174"/>
      <c r="B122" s="174"/>
      <c r="C122" s="174"/>
      <c r="D122" s="174"/>
      <c r="E122" s="174"/>
      <c r="F122" s="174"/>
      <c r="G122" s="174"/>
      <c r="H122" s="121"/>
      <c r="I122" s="174"/>
      <c r="J122" s="174"/>
      <c r="K122" s="174"/>
      <c r="L122" s="174"/>
      <c r="M122" s="174"/>
      <c r="N122" s="174"/>
    </row>
    <row r="123" spans="1:14" ht="24.75" customHeight="1" x14ac:dyDescent="0.3">
      <c r="A123" s="174"/>
      <c r="B123" s="174"/>
      <c r="C123" s="174"/>
      <c r="D123" s="174"/>
      <c r="E123" s="174"/>
      <c r="F123" s="174"/>
      <c r="G123" s="174"/>
      <c r="H123" s="121"/>
      <c r="I123" s="174"/>
      <c r="J123" s="174"/>
      <c r="K123" s="174"/>
      <c r="L123" s="174"/>
      <c r="M123" s="174"/>
      <c r="N123" s="174"/>
    </row>
    <row r="124" spans="1:14" ht="24.75" customHeight="1" x14ac:dyDescent="0.3">
      <c r="A124" s="174"/>
      <c r="B124" s="174"/>
      <c r="C124" s="174"/>
      <c r="D124" s="174"/>
      <c r="E124" s="174"/>
      <c r="F124" s="174"/>
      <c r="G124" s="174"/>
      <c r="H124" s="121"/>
      <c r="I124" s="174"/>
      <c r="J124" s="174"/>
      <c r="K124" s="174"/>
      <c r="L124" s="174"/>
      <c r="M124" s="174"/>
      <c r="N124" s="174"/>
    </row>
    <row r="125" spans="1:14" ht="24.75" customHeight="1" x14ac:dyDescent="0.3">
      <c r="A125" s="174"/>
      <c r="B125" s="174"/>
      <c r="C125" s="174"/>
      <c r="D125" s="174"/>
      <c r="E125" s="174"/>
      <c r="F125" s="174"/>
      <c r="G125" s="174"/>
      <c r="H125" s="121"/>
      <c r="I125" s="174"/>
      <c r="J125" s="174"/>
      <c r="K125" s="174"/>
      <c r="L125" s="174"/>
      <c r="M125" s="174"/>
      <c r="N125" s="174"/>
    </row>
    <row r="126" spans="1:14" ht="24.75" customHeight="1" x14ac:dyDescent="0.3">
      <c r="A126" s="174"/>
      <c r="B126" s="174"/>
      <c r="C126" s="174"/>
      <c r="D126" s="174"/>
      <c r="E126" s="174"/>
      <c r="F126" s="174"/>
      <c r="G126" s="174"/>
      <c r="H126" s="121"/>
      <c r="I126" s="174"/>
      <c r="J126" s="174"/>
      <c r="K126" s="174"/>
      <c r="L126" s="174"/>
      <c r="M126" s="174"/>
      <c r="N126" s="174"/>
    </row>
    <row r="127" spans="1:14" ht="24.75" customHeight="1" x14ac:dyDescent="0.3">
      <c r="A127" s="174"/>
      <c r="B127" s="174"/>
      <c r="C127" s="174"/>
      <c r="D127" s="174"/>
      <c r="E127" s="174"/>
      <c r="F127" s="174"/>
      <c r="G127" s="174"/>
      <c r="H127" s="121"/>
      <c r="I127" s="174"/>
      <c r="J127" s="174"/>
      <c r="K127" s="174"/>
      <c r="L127" s="174"/>
      <c r="M127" s="174"/>
      <c r="N127" s="174"/>
    </row>
    <row r="128" spans="1:14" ht="24.75" customHeight="1" x14ac:dyDescent="0.3">
      <c r="A128" s="174"/>
      <c r="B128" s="174"/>
      <c r="C128" s="174"/>
      <c r="D128" s="174"/>
      <c r="E128" s="174"/>
      <c r="F128" s="174"/>
      <c r="G128" s="174"/>
      <c r="H128" s="121"/>
      <c r="I128" s="174"/>
      <c r="J128" s="174"/>
      <c r="K128" s="174"/>
      <c r="L128" s="174"/>
      <c r="M128" s="174"/>
      <c r="N128" s="174"/>
    </row>
    <row r="129" spans="1:14" ht="24.75" customHeight="1" x14ac:dyDescent="0.3">
      <c r="A129" s="174"/>
      <c r="B129" s="174"/>
      <c r="C129" s="174"/>
      <c r="D129" s="174"/>
      <c r="E129" s="174"/>
      <c r="F129" s="174"/>
      <c r="G129" s="174"/>
      <c r="H129" s="121"/>
      <c r="I129" s="174"/>
      <c r="J129" s="174"/>
      <c r="K129" s="174"/>
      <c r="L129" s="174"/>
      <c r="M129" s="174"/>
      <c r="N129" s="174"/>
    </row>
    <row r="130" spans="1:14" ht="24.75" customHeight="1" x14ac:dyDescent="0.3">
      <c r="A130" s="174"/>
      <c r="B130" s="174"/>
      <c r="C130" s="174"/>
      <c r="D130" s="174"/>
      <c r="E130" s="174"/>
      <c r="F130" s="174"/>
      <c r="G130" s="174"/>
      <c r="H130" s="121"/>
      <c r="I130" s="174"/>
      <c r="J130" s="174"/>
      <c r="K130" s="174"/>
      <c r="L130" s="174"/>
      <c r="M130" s="174"/>
      <c r="N130" s="174"/>
    </row>
    <row r="131" spans="1:14" ht="24.75" customHeight="1" x14ac:dyDescent="0.3">
      <c r="A131" s="174"/>
      <c r="B131" s="174"/>
      <c r="C131" s="174"/>
      <c r="D131" s="174"/>
      <c r="E131" s="174"/>
      <c r="F131" s="174"/>
      <c r="G131" s="174"/>
      <c r="H131" s="121"/>
      <c r="I131" s="174"/>
      <c r="J131" s="174"/>
      <c r="K131" s="174"/>
      <c r="L131" s="174"/>
      <c r="M131" s="174"/>
      <c r="N131" s="174"/>
    </row>
    <row r="132" spans="1:14" ht="24.75" customHeight="1" x14ac:dyDescent="0.3">
      <c r="A132" s="174"/>
      <c r="B132" s="174"/>
      <c r="C132" s="174"/>
      <c r="D132" s="174"/>
      <c r="E132" s="174"/>
      <c r="F132" s="174"/>
      <c r="G132" s="174"/>
      <c r="H132" s="121"/>
      <c r="I132" s="174"/>
      <c r="J132" s="174"/>
      <c r="K132" s="174"/>
      <c r="L132" s="174"/>
      <c r="M132" s="174"/>
      <c r="N132" s="174"/>
    </row>
    <row r="133" spans="1:14" ht="24.75" customHeight="1" x14ac:dyDescent="0.3">
      <c r="A133" s="174"/>
      <c r="B133" s="174"/>
      <c r="C133" s="174"/>
      <c r="D133" s="174"/>
      <c r="E133" s="174"/>
      <c r="F133" s="174"/>
      <c r="G133" s="174"/>
      <c r="H133" s="121"/>
      <c r="I133" s="174"/>
      <c r="J133" s="174"/>
      <c r="K133" s="174"/>
      <c r="L133" s="174"/>
      <c r="M133" s="174"/>
      <c r="N133" s="174"/>
    </row>
    <row r="134" spans="1:14" ht="24.75" customHeight="1" x14ac:dyDescent="0.3">
      <c r="A134" s="174"/>
      <c r="B134" s="174"/>
      <c r="C134" s="174"/>
      <c r="D134" s="174"/>
      <c r="E134" s="174"/>
      <c r="F134" s="174"/>
      <c r="G134" s="174"/>
      <c r="H134" s="121"/>
      <c r="I134" s="174"/>
      <c r="J134" s="174"/>
      <c r="K134" s="174"/>
      <c r="L134" s="174"/>
      <c r="M134" s="174"/>
      <c r="N134" s="174"/>
    </row>
    <row r="135" spans="1:14" ht="24.75" customHeight="1" x14ac:dyDescent="0.3">
      <c r="A135" s="174"/>
      <c r="B135" s="174"/>
      <c r="C135" s="174"/>
      <c r="D135" s="174"/>
      <c r="E135" s="174"/>
      <c r="F135" s="174"/>
      <c r="G135" s="174"/>
      <c r="H135" s="121"/>
      <c r="I135" s="174"/>
      <c r="J135" s="174"/>
      <c r="K135" s="174"/>
      <c r="L135" s="174"/>
      <c r="M135" s="174"/>
      <c r="N135" s="174"/>
    </row>
    <row r="136" spans="1:14" ht="24.75" customHeight="1" x14ac:dyDescent="0.3">
      <c r="A136" s="174"/>
      <c r="B136" s="174"/>
      <c r="C136" s="174"/>
      <c r="D136" s="174"/>
      <c r="E136" s="174"/>
      <c r="F136" s="174"/>
      <c r="G136" s="174"/>
      <c r="H136" s="121"/>
      <c r="I136" s="174"/>
      <c r="J136" s="174"/>
      <c r="K136" s="174"/>
      <c r="L136" s="174"/>
      <c r="M136" s="174"/>
      <c r="N136" s="174"/>
    </row>
    <row r="137" spans="1:14" ht="24.75" customHeight="1" x14ac:dyDescent="0.3">
      <c r="A137" s="174"/>
      <c r="B137" s="174"/>
      <c r="C137" s="174"/>
      <c r="D137" s="174"/>
      <c r="E137" s="174"/>
      <c r="F137" s="174"/>
      <c r="G137" s="174"/>
      <c r="H137" s="121"/>
      <c r="I137" s="174"/>
      <c r="J137" s="174"/>
      <c r="K137" s="174"/>
      <c r="L137" s="174"/>
      <c r="M137" s="174"/>
      <c r="N137" s="174"/>
    </row>
    <row r="138" spans="1:14" ht="24.75" customHeight="1" x14ac:dyDescent="0.3">
      <c r="A138" s="174"/>
      <c r="B138" s="174"/>
      <c r="C138" s="174"/>
      <c r="D138" s="174"/>
      <c r="E138" s="174"/>
      <c r="F138" s="174"/>
      <c r="G138" s="174"/>
      <c r="H138" s="121"/>
      <c r="I138" s="174"/>
      <c r="J138" s="174"/>
      <c r="K138" s="174"/>
      <c r="L138" s="174"/>
      <c r="M138" s="174"/>
      <c r="N138" s="174"/>
    </row>
    <row r="139" spans="1:14" ht="24.75" customHeight="1" x14ac:dyDescent="0.3">
      <c r="A139" s="174"/>
      <c r="B139" s="174"/>
      <c r="C139" s="174"/>
      <c r="D139" s="174"/>
      <c r="E139" s="174"/>
      <c r="F139" s="174"/>
      <c r="G139" s="174"/>
      <c r="H139" s="121"/>
      <c r="I139" s="174"/>
      <c r="J139" s="174"/>
      <c r="K139" s="174"/>
      <c r="L139" s="174"/>
      <c r="M139" s="174"/>
      <c r="N139" s="174"/>
    </row>
    <row r="140" spans="1:14" ht="24.75" customHeight="1" x14ac:dyDescent="0.3">
      <c r="A140" s="174"/>
      <c r="B140" s="174"/>
      <c r="C140" s="174"/>
      <c r="D140" s="174"/>
      <c r="E140" s="174"/>
      <c r="F140" s="174"/>
      <c r="G140" s="174"/>
      <c r="H140" s="121"/>
      <c r="I140" s="174"/>
      <c r="J140" s="174"/>
      <c r="K140" s="174"/>
      <c r="L140" s="174"/>
      <c r="M140" s="174"/>
      <c r="N140" s="174"/>
    </row>
    <row r="141" spans="1:14" ht="24.75" customHeight="1" x14ac:dyDescent="0.3">
      <c r="A141" s="174"/>
      <c r="B141" s="174"/>
      <c r="C141" s="174"/>
      <c r="D141" s="174"/>
      <c r="E141" s="174"/>
      <c r="F141" s="174"/>
      <c r="G141" s="174"/>
      <c r="H141" s="121"/>
      <c r="I141" s="174"/>
      <c r="J141" s="174"/>
      <c r="K141" s="174"/>
      <c r="L141" s="174"/>
      <c r="M141" s="174"/>
      <c r="N141" s="174"/>
    </row>
    <row r="142" spans="1:14" ht="24.75" customHeight="1" x14ac:dyDescent="0.3">
      <c r="A142" s="174"/>
      <c r="B142" s="174"/>
      <c r="C142" s="174"/>
      <c r="D142" s="174"/>
      <c r="E142" s="174"/>
      <c r="F142" s="174"/>
      <c r="G142" s="174"/>
      <c r="H142" s="121"/>
      <c r="I142" s="174"/>
      <c r="J142" s="174"/>
      <c r="K142" s="174"/>
      <c r="L142" s="174"/>
      <c r="M142" s="174"/>
      <c r="N142" s="174"/>
    </row>
    <row r="143" spans="1:14" ht="24.75" customHeight="1" x14ac:dyDescent="0.3">
      <c r="A143" s="174"/>
      <c r="B143" s="174"/>
      <c r="C143" s="174"/>
      <c r="D143" s="174"/>
      <c r="E143" s="174"/>
      <c r="F143" s="174"/>
      <c r="G143" s="174"/>
      <c r="H143" s="121"/>
      <c r="I143" s="174"/>
      <c r="J143" s="174"/>
      <c r="K143" s="174"/>
      <c r="L143" s="174"/>
      <c r="M143" s="174"/>
      <c r="N143" s="174"/>
    </row>
    <row r="144" spans="1:14" ht="24.75" customHeight="1" x14ac:dyDescent="0.3">
      <c r="A144" s="174"/>
      <c r="B144" s="174"/>
      <c r="C144" s="174"/>
      <c r="D144" s="174"/>
      <c r="E144" s="174"/>
      <c r="F144" s="174"/>
      <c r="G144" s="174"/>
      <c r="H144" s="121"/>
      <c r="I144" s="174"/>
      <c r="J144" s="174"/>
      <c r="K144" s="174"/>
      <c r="L144" s="174"/>
      <c r="M144" s="174"/>
      <c r="N144" s="174"/>
    </row>
    <row r="145" spans="7:7" ht="24.75" customHeight="1" x14ac:dyDescent="0.3">
      <c r="G145" s="174"/>
    </row>
    <row r="146" spans="7:7" ht="24.75" customHeight="1" x14ac:dyDescent="0.3">
      <c r="G146" s="174"/>
    </row>
    <row r="147" spans="7:7" ht="24.75" customHeight="1" x14ac:dyDescent="0.3">
      <c r="G147" s="174"/>
    </row>
    <row r="148" spans="7:7" ht="24.75" customHeight="1" x14ac:dyDescent="0.3">
      <c r="G148" s="174"/>
    </row>
    <row r="149" spans="7:7" ht="24.75" customHeight="1" x14ac:dyDescent="0.3">
      <c r="G149" s="174"/>
    </row>
    <row r="150" spans="7:7" ht="24.75" customHeight="1" x14ac:dyDescent="0.3">
      <c r="G150" s="174"/>
    </row>
    <row r="151" spans="7:7" ht="24.75" customHeight="1" x14ac:dyDescent="0.3">
      <c r="G151" s="174"/>
    </row>
    <row r="152" spans="7:7" ht="24.75" customHeight="1" x14ac:dyDescent="0.3">
      <c r="G152" s="174"/>
    </row>
    <row r="153" spans="7:7" ht="24.75" customHeight="1" x14ac:dyDescent="0.3">
      <c r="G153" s="174"/>
    </row>
    <row r="154" spans="7:7" ht="24.75" customHeight="1" x14ac:dyDescent="0.3">
      <c r="G154" s="174"/>
    </row>
    <row r="155" spans="7:7" ht="24.75" customHeight="1" x14ac:dyDescent="0.3">
      <c r="G155" s="174"/>
    </row>
    <row r="156" spans="7:7" ht="24.75" customHeight="1" x14ac:dyDescent="0.3">
      <c r="G156" s="174"/>
    </row>
    <row r="157" spans="7:7" ht="24.75" customHeight="1" x14ac:dyDescent="0.3">
      <c r="G157" s="174"/>
    </row>
    <row r="158" spans="7:7" ht="24.75" customHeight="1" x14ac:dyDescent="0.3">
      <c r="G158" s="174"/>
    </row>
    <row r="159" spans="7:7" ht="24.75" customHeight="1" x14ac:dyDescent="0.3">
      <c r="G159" s="174"/>
    </row>
    <row r="160" spans="7:7" ht="24.75" customHeight="1" x14ac:dyDescent="0.3">
      <c r="G160" s="174"/>
    </row>
    <row r="161" spans="7:7" ht="24.75" customHeight="1" x14ac:dyDescent="0.3">
      <c r="G161" s="174"/>
    </row>
    <row r="162" spans="7:7" ht="24.75" customHeight="1" x14ac:dyDescent="0.3">
      <c r="G162" s="174"/>
    </row>
    <row r="163" spans="7:7" ht="24.75" customHeight="1" x14ac:dyDescent="0.3">
      <c r="G163" s="174"/>
    </row>
    <row r="164" spans="7:7" ht="24.75" customHeight="1" x14ac:dyDescent="0.3">
      <c r="G164" s="174"/>
    </row>
    <row r="165" spans="7:7" ht="24.75" customHeight="1" x14ac:dyDescent="0.3">
      <c r="G165" s="174"/>
    </row>
    <row r="166" spans="7:7" ht="24.75" customHeight="1" x14ac:dyDescent="0.3">
      <c r="G166" s="174"/>
    </row>
    <row r="167" spans="7:7" ht="24.75" customHeight="1" x14ac:dyDescent="0.3">
      <c r="G167" s="174"/>
    </row>
    <row r="168" spans="7:7" ht="24.75" customHeight="1" x14ac:dyDescent="0.3">
      <c r="G168" s="174"/>
    </row>
    <row r="169" spans="7:7" ht="24.75" customHeight="1" x14ac:dyDescent="0.3">
      <c r="G169" s="174"/>
    </row>
    <row r="170" spans="7:7" ht="24.75" customHeight="1" x14ac:dyDescent="0.3">
      <c r="G170" s="174"/>
    </row>
    <row r="171" spans="7:7" ht="24.75" customHeight="1" x14ac:dyDescent="0.3">
      <c r="G171" s="174"/>
    </row>
    <row r="172" spans="7:7" ht="24.75" customHeight="1" x14ac:dyDescent="0.3">
      <c r="G172" s="174"/>
    </row>
  </sheetData>
  <mergeCells count="11">
    <mergeCell ref="A5:M5"/>
    <mergeCell ref="A6:A7"/>
    <mergeCell ref="B6:B7"/>
    <mergeCell ref="G6:G7"/>
    <mergeCell ref="H6:H7"/>
    <mergeCell ref="I6:K6"/>
    <mergeCell ref="O6:Q6"/>
    <mergeCell ref="A8:A23"/>
    <mergeCell ref="A24:A26"/>
    <mergeCell ref="A27:A54"/>
    <mergeCell ref="A55:A74"/>
  </mergeCells>
  <pageMargins left="0.25" right="0.25" top="0.75" bottom="0.75" header="0.3" footer="0.3"/>
  <pageSetup paperSize="9" scale="39" orientation="portrait" r:id="rId1"/>
  <rowBreaks count="1" manualBreakCount="1">
    <brk id="77" max="16383" man="1"/>
  </rowBreaks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F151"/>
  <sheetViews>
    <sheetView view="pageBreakPreview" topLeftCell="A64" zoomScale="60" zoomScaleNormal="70" workbookViewId="0">
      <selection activeCell="F82" sqref="F82:G82"/>
    </sheetView>
  </sheetViews>
  <sheetFormatPr defaultRowHeight="18.75" x14ac:dyDescent="0.3"/>
  <cols>
    <col min="1" max="1" width="27" style="120" customWidth="1"/>
    <col min="2" max="2" width="37.7109375" style="120" customWidth="1"/>
    <col min="3" max="3" width="23.85546875" style="120" customWidth="1"/>
    <col min="4" max="5" width="9.140625" style="120"/>
    <col min="6" max="6" width="10.85546875" style="120" bestFit="1" customWidth="1"/>
    <col min="7" max="7" width="9.140625" style="120"/>
    <col min="8" max="8" width="2.7109375" style="175" customWidth="1"/>
    <col min="9" max="14" width="9.140625" style="120"/>
    <col min="15" max="27" width="9.140625" style="51"/>
    <col min="28" max="16384" width="9.140625" style="120"/>
  </cols>
  <sheetData>
    <row r="1" spans="1:23" ht="22.5" customHeight="1" x14ac:dyDescent="0.3">
      <c r="A1" s="160"/>
      <c r="B1" s="93"/>
      <c r="C1" s="93"/>
      <c r="D1" s="126"/>
      <c r="E1" s="126"/>
      <c r="F1" s="126"/>
      <c r="G1" s="93"/>
      <c r="H1" s="121"/>
      <c r="I1" s="126"/>
      <c r="J1" s="126"/>
      <c r="K1" s="126" t="s">
        <v>0</v>
      </c>
      <c r="L1" s="126"/>
      <c r="M1" s="126"/>
      <c r="N1" s="93"/>
      <c r="O1" s="52"/>
      <c r="P1" s="52"/>
      <c r="Q1" s="52"/>
      <c r="R1" s="52"/>
      <c r="S1" s="52"/>
      <c r="T1" s="52"/>
      <c r="U1" s="52"/>
    </row>
    <row r="2" spans="1:23" ht="22.5" customHeight="1" x14ac:dyDescent="0.3">
      <c r="A2" s="160"/>
      <c r="B2" s="93"/>
      <c r="C2" s="93"/>
      <c r="D2" s="126"/>
      <c r="E2" s="126"/>
      <c r="F2" s="126"/>
      <c r="G2" s="93"/>
      <c r="H2" s="121"/>
      <c r="I2" s="126"/>
      <c r="J2" s="126"/>
      <c r="K2" s="126" t="s">
        <v>1</v>
      </c>
      <c r="L2" s="126"/>
      <c r="M2" s="126"/>
      <c r="N2" s="93"/>
      <c r="O2" s="52"/>
      <c r="P2" s="52"/>
      <c r="Q2" s="52"/>
      <c r="R2" s="52"/>
      <c r="S2" s="52"/>
      <c r="T2" s="52"/>
      <c r="U2" s="52"/>
    </row>
    <row r="3" spans="1:23" ht="22.5" customHeight="1" x14ac:dyDescent="0.3">
      <c r="A3" s="160"/>
      <c r="B3" s="93"/>
      <c r="C3" s="93"/>
      <c r="D3" s="126"/>
      <c r="E3" s="126"/>
      <c r="F3" s="126"/>
      <c r="G3" s="93"/>
      <c r="H3" s="121"/>
      <c r="I3" s="126"/>
      <c r="J3" s="126"/>
      <c r="K3" s="126" t="s">
        <v>2</v>
      </c>
      <c r="L3" s="126"/>
      <c r="M3" s="126"/>
      <c r="N3" s="93"/>
      <c r="O3" s="52"/>
      <c r="P3" s="52"/>
      <c r="Q3" s="52"/>
      <c r="R3" s="52"/>
      <c r="S3" s="52"/>
      <c r="T3" s="52"/>
      <c r="U3" s="52"/>
      <c r="V3" s="166" t="s">
        <v>159</v>
      </c>
      <c r="W3" s="52">
        <f>SUM(D53)</f>
        <v>50</v>
      </c>
    </row>
    <row r="4" spans="1:23" ht="22.5" customHeight="1" x14ac:dyDescent="0.3">
      <c r="A4" s="160"/>
      <c r="B4" s="93"/>
      <c r="C4" s="93"/>
      <c r="D4" s="126"/>
      <c r="E4" s="126"/>
      <c r="F4" s="126"/>
      <c r="G4" s="93"/>
      <c r="H4" s="121"/>
      <c r="I4" s="126"/>
      <c r="J4" s="126"/>
      <c r="K4" s="120" t="s">
        <v>333</v>
      </c>
      <c r="O4" s="52"/>
      <c r="P4" s="52"/>
      <c r="Q4" s="52"/>
      <c r="R4" s="52"/>
      <c r="S4" s="52"/>
      <c r="T4" s="52"/>
      <c r="U4" s="52"/>
      <c r="V4" s="166" t="s">
        <v>160</v>
      </c>
      <c r="W4" s="52">
        <f>SUM(D21,D78)</f>
        <v>80</v>
      </c>
    </row>
    <row r="5" spans="1:23" ht="22.5" customHeight="1" thickBot="1" x14ac:dyDescent="0.35">
      <c r="A5" s="265" t="s">
        <v>73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93"/>
      <c r="V5" s="166" t="s">
        <v>161</v>
      </c>
    </row>
    <row r="6" spans="1:23" ht="22.5" customHeight="1" thickBot="1" x14ac:dyDescent="0.35">
      <c r="A6" s="269" t="s">
        <v>4</v>
      </c>
      <c r="B6" s="271" t="s">
        <v>5</v>
      </c>
      <c r="C6" s="94"/>
      <c r="D6" s="127" t="s">
        <v>6</v>
      </c>
      <c r="E6" s="128" t="s">
        <v>7</v>
      </c>
      <c r="F6" s="128"/>
      <c r="G6" s="271" t="s">
        <v>8</v>
      </c>
      <c r="H6" s="273" t="s">
        <v>8</v>
      </c>
      <c r="I6" s="266" t="s">
        <v>9</v>
      </c>
      <c r="J6" s="267"/>
      <c r="K6" s="268"/>
      <c r="L6" s="134" t="s">
        <v>10</v>
      </c>
      <c r="M6" s="135" t="s">
        <v>11</v>
      </c>
      <c r="N6" s="116" t="s">
        <v>12</v>
      </c>
      <c r="O6" s="264"/>
      <c r="P6" s="264"/>
      <c r="Q6" s="264"/>
      <c r="R6" s="52"/>
      <c r="S6" s="52"/>
      <c r="T6" s="165" t="s">
        <v>6</v>
      </c>
      <c r="U6" s="165" t="s">
        <v>7</v>
      </c>
      <c r="V6" s="166" t="s">
        <v>162</v>
      </c>
    </row>
    <row r="7" spans="1:23" ht="22.5" customHeight="1" thickBot="1" x14ac:dyDescent="0.35">
      <c r="A7" s="270"/>
      <c r="B7" s="272"/>
      <c r="C7" s="97"/>
      <c r="D7" s="129"/>
      <c r="E7" s="130"/>
      <c r="F7" s="130"/>
      <c r="G7" s="272"/>
      <c r="H7" s="274"/>
      <c r="I7" s="136" t="s">
        <v>13</v>
      </c>
      <c r="J7" s="126" t="s">
        <v>14</v>
      </c>
      <c r="K7" s="136" t="s">
        <v>15</v>
      </c>
      <c r="L7" s="137" t="s">
        <v>16</v>
      </c>
      <c r="M7" s="138"/>
      <c r="N7" s="117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T7" s="165"/>
      <c r="U7" s="165"/>
      <c r="V7" s="166" t="s">
        <v>132</v>
      </c>
    </row>
    <row r="8" spans="1:23" ht="24.75" customHeight="1" x14ac:dyDescent="0.3">
      <c r="A8" s="276" t="s">
        <v>18</v>
      </c>
      <c r="B8" s="196" t="s">
        <v>261</v>
      </c>
      <c r="C8" s="207"/>
      <c r="D8" s="207"/>
      <c r="E8" s="207"/>
      <c r="F8" s="363">
        <v>200</v>
      </c>
      <c r="G8" s="363">
        <v>250</v>
      </c>
      <c r="H8" s="235">
        <v>205</v>
      </c>
      <c r="I8" s="197">
        <f>SUM(O8*G8)/H8</f>
        <v>7.4634146341463419</v>
      </c>
      <c r="J8" s="197">
        <f>SUM(P8*G8)/H8</f>
        <v>8.1097560975609753</v>
      </c>
      <c r="K8" s="197">
        <f>SUM(Q8*G8)/H8</f>
        <v>64.792682926829272</v>
      </c>
      <c r="L8" s="197">
        <f>SUM(R8*G8)/H8</f>
        <v>362.19512195121951</v>
      </c>
      <c r="M8" s="198">
        <f>SUM(S8*G8)/H8</f>
        <v>1.0609756097560976</v>
      </c>
      <c r="N8" s="199">
        <v>31</v>
      </c>
      <c r="O8" s="52">
        <v>6.12</v>
      </c>
      <c r="P8" s="52">
        <v>6.65</v>
      </c>
      <c r="Q8" s="52">
        <v>53.13</v>
      </c>
      <c r="R8" s="52">
        <v>297</v>
      </c>
      <c r="S8" s="52">
        <v>0.87</v>
      </c>
      <c r="V8" s="166" t="s">
        <v>163</v>
      </c>
    </row>
    <row r="9" spans="1:23" ht="24.75" customHeight="1" x14ac:dyDescent="0.3">
      <c r="A9" s="276"/>
      <c r="B9" s="208"/>
      <c r="C9" s="64" t="s">
        <v>139</v>
      </c>
      <c r="D9" s="66">
        <v>15</v>
      </c>
      <c r="E9" s="66">
        <v>15</v>
      </c>
      <c r="F9" s="253"/>
      <c r="G9" s="76">
        <f>SUM(G8)</f>
        <v>250</v>
      </c>
      <c r="H9" s="29">
        <v>205</v>
      </c>
      <c r="I9" s="209"/>
      <c r="J9" s="209"/>
      <c r="K9" s="209"/>
      <c r="L9" s="209"/>
      <c r="M9" s="209"/>
      <c r="N9" s="200"/>
      <c r="T9" s="52">
        <v>39</v>
      </c>
      <c r="U9" s="52">
        <v>39</v>
      </c>
      <c r="V9" s="166" t="s">
        <v>164</v>
      </c>
    </row>
    <row r="10" spans="1:23" ht="24.75" customHeight="1" x14ac:dyDescent="0.3">
      <c r="A10" s="276"/>
      <c r="B10" s="208"/>
      <c r="C10" s="64" t="s">
        <v>33</v>
      </c>
      <c r="D10" s="66">
        <v>230</v>
      </c>
      <c r="E10" s="66">
        <v>230</v>
      </c>
      <c r="F10" s="253"/>
      <c r="G10" s="76">
        <f>SUM(G8)</f>
        <v>250</v>
      </c>
      <c r="H10" s="29">
        <v>205</v>
      </c>
      <c r="I10" s="209"/>
      <c r="J10" s="209"/>
      <c r="K10" s="209"/>
      <c r="L10" s="209"/>
      <c r="M10" s="209"/>
      <c r="N10" s="200"/>
      <c r="T10" s="52">
        <v>100</v>
      </c>
      <c r="U10" s="52">
        <v>100</v>
      </c>
      <c r="V10" s="166" t="s">
        <v>165</v>
      </c>
      <c r="W10" s="52">
        <f>SUM(D58)</f>
        <v>0</v>
      </c>
    </row>
    <row r="11" spans="1:23" ht="24.75" customHeight="1" x14ac:dyDescent="0.3">
      <c r="A11" s="276"/>
      <c r="B11" s="208"/>
      <c r="C11" s="64" t="s">
        <v>27</v>
      </c>
      <c r="D11" s="66">
        <v>35</v>
      </c>
      <c r="E11" s="66">
        <v>35</v>
      </c>
      <c r="F11" s="253"/>
      <c r="G11" s="76">
        <f>SUM(G8)</f>
        <v>250</v>
      </c>
      <c r="H11" s="29">
        <v>205</v>
      </c>
      <c r="I11" s="209"/>
      <c r="J11" s="209"/>
      <c r="K11" s="209"/>
      <c r="L11" s="209"/>
      <c r="M11" s="209"/>
      <c r="N11" s="200"/>
      <c r="T11" s="52">
        <v>44</v>
      </c>
      <c r="U11" s="52">
        <v>44</v>
      </c>
      <c r="V11" s="166" t="s">
        <v>166</v>
      </c>
      <c r="W11" s="52">
        <f>SUM(D9)</f>
        <v>15</v>
      </c>
    </row>
    <row r="12" spans="1:23" ht="24.75" customHeight="1" x14ac:dyDescent="0.3">
      <c r="A12" s="276"/>
      <c r="B12" s="208"/>
      <c r="C12" s="67" t="s">
        <v>31</v>
      </c>
      <c r="D12" s="66">
        <v>8</v>
      </c>
      <c r="E12" s="66">
        <v>8</v>
      </c>
      <c r="F12" s="253"/>
      <c r="G12" s="76">
        <f>SUM(G8)</f>
        <v>250</v>
      </c>
      <c r="H12" s="29">
        <v>205</v>
      </c>
      <c r="I12" s="209"/>
      <c r="J12" s="209"/>
      <c r="K12" s="209"/>
      <c r="L12" s="209"/>
      <c r="M12" s="209"/>
      <c r="N12" s="200"/>
      <c r="T12" s="52">
        <v>5</v>
      </c>
      <c r="U12" s="52">
        <v>5</v>
      </c>
      <c r="V12" s="166" t="s">
        <v>167</v>
      </c>
    </row>
    <row r="13" spans="1:23" ht="24.75" customHeight="1" x14ac:dyDescent="0.3">
      <c r="A13" s="276"/>
      <c r="B13" s="208"/>
      <c r="C13" s="64" t="s">
        <v>26</v>
      </c>
      <c r="D13" s="66">
        <v>2</v>
      </c>
      <c r="E13" s="66">
        <v>2</v>
      </c>
      <c r="F13" s="253"/>
      <c r="G13" s="76">
        <f>SUM(G8)</f>
        <v>250</v>
      </c>
      <c r="H13" s="29">
        <v>205</v>
      </c>
      <c r="I13" s="209"/>
      <c r="J13" s="209"/>
      <c r="K13" s="209"/>
      <c r="L13" s="209"/>
      <c r="M13" s="209"/>
      <c r="N13" s="200"/>
      <c r="T13" s="52">
        <v>5</v>
      </c>
      <c r="U13" s="52">
        <v>5</v>
      </c>
      <c r="V13" s="166" t="s">
        <v>169</v>
      </c>
    </row>
    <row r="14" spans="1:23" ht="22.5" customHeight="1" x14ac:dyDescent="0.3">
      <c r="A14" s="276"/>
      <c r="B14" s="202" t="s">
        <v>295</v>
      </c>
      <c r="C14" s="107"/>
      <c r="D14" s="101"/>
      <c r="E14" s="101" t="s">
        <v>46</v>
      </c>
      <c r="F14" s="110">
        <v>150</v>
      </c>
      <c r="G14" s="110">
        <v>180</v>
      </c>
      <c r="H14" s="123">
        <v>190</v>
      </c>
      <c r="I14" s="140">
        <f>SUM(O14*G14)/H14</f>
        <v>5.6842105263157888E-2</v>
      </c>
      <c r="J14" s="140">
        <f>SUM(P14*G14)/H14</f>
        <v>1.8947368421052633E-2</v>
      </c>
      <c r="K14" s="140">
        <f>SUM(Q14*G14)/H14</f>
        <v>9.4642105263157905</v>
      </c>
      <c r="L14" s="140">
        <f>SUM(R14*G14)/H14</f>
        <v>37.89473684210526</v>
      </c>
      <c r="M14" s="149">
        <f>SUM(S14*G14)/H14</f>
        <v>2.8421052631578944E-2</v>
      </c>
      <c r="N14" s="177">
        <v>78</v>
      </c>
      <c r="O14" s="51">
        <v>0.06</v>
      </c>
      <c r="P14" s="51">
        <v>0.02</v>
      </c>
      <c r="Q14" s="51">
        <v>9.99</v>
      </c>
      <c r="R14" s="51">
        <v>40</v>
      </c>
      <c r="S14" s="51">
        <v>0.03</v>
      </c>
      <c r="U14" s="51" t="s">
        <v>46</v>
      </c>
      <c r="V14" s="166" t="s">
        <v>169</v>
      </c>
    </row>
    <row r="15" spans="1:23" ht="22.5" customHeight="1" x14ac:dyDescent="0.3">
      <c r="A15" s="276"/>
      <c r="B15" s="201"/>
      <c r="C15" s="101" t="s">
        <v>47</v>
      </c>
      <c r="D15" s="133">
        <v>0.3</v>
      </c>
      <c r="E15" s="133">
        <v>0.3</v>
      </c>
      <c r="F15" s="241"/>
      <c r="G15" s="28">
        <f>SUM(G14)</f>
        <v>180</v>
      </c>
      <c r="H15" s="123">
        <v>190</v>
      </c>
      <c r="I15" s="132"/>
      <c r="J15" s="107"/>
      <c r="K15" s="107"/>
      <c r="L15" s="107"/>
      <c r="M15" s="132"/>
      <c r="N15" s="177"/>
      <c r="O15" s="52"/>
      <c r="S15" s="52"/>
      <c r="T15" s="51">
        <v>0.3</v>
      </c>
      <c r="U15" s="51">
        <v>0.3</v>
      </c>
      <c r="V15" s="166" t="s">
        <v>170</v>
      </c>
    </row>
    <row r="16" spans="1:23" ht="22.5" customHeight="1" x14ac:dyDescent="0.3">
      <c r="A16" s="276"/>
      <c r="B16" s="201"/>
      <c r="C16" s="101" t="s">
        <v>27</v>
      </c>
      <c r="D16" s="133">
        <v>90</v>
      </c>
      <c r="E16" s="133">
        <v>90</v>
      </c>
      <c r="F16" s="241"/>
      <c r="G16" s="28">
        <f>SUM(G14)</f>
        <v>180</v>
      </c>
      <c r="H16" s="123">
        <v>190</v>
      </c>
      <c r="I16" s="132"/>
      <c r="J16" s="107"/>
      <c r="K16" s="107"/>
      <c r="L16" s="107"/>
      <c r="M16" s="132"/>
      <c r="N16" s="177"/>
      <c r="O16" s="52"/>
      <c r="S16" s="52"/>
      <c r="T16" s="51">
        <v>182.4</v>
      </c>
      <c r="U16" s="51">
        <v>182.4</v>
      </c>
      <c r="V16" s="166" t="s">
        <v>171</v>
      </c>
    </row>
    <row r="17" spans="1:27" ht="22.5" customHeight="1" x14ac:dyDescent="0.3">
      <c r="A17" s="276"/>
      <c r="B17" s="201"/>
      <c r="C17" s="101" t="s">
        <v>302</v>
      </c>
      <c r="D17" s="133">
        <v>92</v>
      </c>
      <c r="E17" s="133">
        <v>90</v>
      </c>
      <c r="F17" s="241"/>
      <c r="G17" s="28"/>
      <c r="H17" s="123"/>
      <c r="I17" s="132"/>
      <c r="J17" s="107"/>
      <c r="K17" s="107"/>
      <c r="L17" s="107"/>
      <c r="M17" s="132"/>
      <c r="N17" s="177"/>
      <c r="O17" s="52"/>
      <c r="S17" s="52"/>
      <c r="V17" s="166"/>
    </row>
    <row r="18" spans="1:27" ht="22.5" customHeight="1" x14ac:dyDescent="0.3">
      <c r="A18" s="276"/>
      <c r="B18" s="201"/>
      <c r="C18" s="101" t="s">
        <v>31</v>
      </c>
      <c r="D18" s="133">
        <v>10</v>
      </c>
      <c r="E18" s="133">
        <v>10</v>
      </c>
      <c r="F18" s="241"/>
      <c r="G18" s="28">
        <f>SUM(G14)</f>
        <v>180</v>
      </c>
      <c r="H18" s="123">
        <v>190</v>
      </c>
      <c r="I18" s="132"/>
      <c r="J18" s="132"/>
      <c r="K18" s="132"/>
      <c r="L18" s="132"/>
      <c r="M18" s="132"/>
      <c r="N18" s="177"/>
      <c r="O18" s="52"/>
      <c r="P18" s="52"/>
      <c r="Q18" s="52"/>
      <c r="R18" s="52"/>
      <c r="S18" s="52"/>
      <c r="T18" s="52">
        <v>10</v>
      </c>
      <c r="U18" s="52">
        <v>10</v>
      </c>
      <c r="V18" s="166" t="s">
        <v>172</v>
      </c>
    </row>
    <row r="19" spans="1:27" ht="22.5" customHeight="1" x14ac:dyDescent="0.3">
      <c r="A19" s="276"/>
      <c r="B19" s="202" t="s">
        <v>119</v>
      </c>
      <c r="C19" s="112"/>
      <c r="D19" s="146"/>
      <c r="E19" s="146"/>
      <c r="F19" s="250">
        <v>35</v>
      </c>
      <c r="G19" s="110">
        <v>47</v>
      </c>
      <c r="H19" s="123">
        <v>40</v>
      </c>
      <c r="I19" s="140">
        <f>SUM(O19*G19)/H19</f>
        <v>2.8787500000000001</v>
      </c>
      <c r="J19" s="140">
        <f>SUM(P19*G19)/H19</f>
        <v>8.8712499999999999</v>
      </c>
      <c r="K19" s="140">
        <f>SUM(Q19*G19)/H19</f>
        <v>17.1785</v>
      </c>
      <c r="L19" s="140">
        <f>SUM(R19*G19)/H19</f>
        <v>159.80000000000001</v>
      </c>
      <c r="M19" s="149">
        <f>SUM(S19*G19)/H19</f>
        <v>0</v>
      </c>
      <c r="N19" s="177">
        <v>96</v>
      </c>
      <c r="O19" s="52">
        <v>2.4500000000000002</v>
      </c>
      <c r="P19" s="52">
        <v>7.55</v>
      </c>
      <c r="Q19" s="52">
        <v>14.62</v>
      </c>
      <c r="R19" s="52">
        <v>136</v>
      </c>
      <c r="V19" s="166" t="s">
        <v>214</v>
      </c>
    </row>
    <row r="20" spans="1:27" ht="22.5" customHeight="1" x14ac:dyDescent="0.3">
      <c r="A20" s="276"/>
      <c r="B20" s="201"/>
      <c r="C20" s="112" t="s">
        <v>26</v>
      </c>
      <c r="D20" s="133">
        <v>7</v>
      </c>
      <c r="E20" s="133">
        <v>7</v>
      </c>
      <c r="F20" s="241"/>
      <c r="G20" s="28">
        <f>SUM(G19)</f>
        <v>47</v>
      </c>
      <c r="H20" s="123">
        <v>40</v>
      </c>
      <c r="I20" s="107"/>
      <c r="J20" s="107"/>
      <c r="K20" s="107"/>
      <c r="L20" s="107"/>
      <c r="M20" s="107"/>
      <c r="N20" s="177"/>
      <c r="O20" s="52"/>
      <c r="S20" s="52"/>
      <c r="T20" s="70">
        <v>10</v>
      </c>
      <c r="U20" s="70">
        <v>10</v>
      </c>
      <c r="V20" s="166" t="s">
        <v>173</v>
      </c>
    </row>
    <row r="21" spans="1:27" ht="22.5" customHeight="1" x14ac:dyDescent="0.3">
      <c r="A21" s="276"/>
      <c r="B21" s="201"/>
      <c r="C21" s="119" t="s">
        <v>57</v>
      </c>
      <c r="D21" s="133">
        <v>40</v>
      </c>
      <c r="E21" s="133">
        <v>40</v>
      </c>
      <c r="F21" s="241"/>
      <c r="G21" s="28">
        <f>SUM(G19)</f>
        <v>47</v>
      </c>
      <c r="H21" s="123">
        <v>40</v>
      </c>
      <c r="I21" s="107"/>
      <c r="J21" s="107"/>
      <c r="K21" s="107"/>
      <c r="L21" s="107"/>
      <c r="M21" s="107"/>
      <c r="N21" s="177"/>
      <c r="O21" s="52"/>
      <c r="P21" s="52"/>
      <c r="Q21" s="52"/>
      <c r="R21" s="52"/>
      <c r="S21" s="52"/>
      <c r="T21" s="72">
        <v>30</v>
      </c>
      <c r="U21" s="72">
        <v>30</v>
      </c>
      <c r="V21" s="166" t="s">
        <v>174</v>
      </c>
      <c r="W21" s="52">
        <f>SUM(D34,D60)</f>
        <v>271</v>
      </c>
    </row>
    <row r="22" spans="1:27" ht="22.5" customHeight="1" x14ac:dyDescent="0.3">
      <c r="A22" s="276"/>
      <c r="B22" s="208"/>
      <c r="C22" s="112"/>
      <c r="D22" s="133"/>
      <c r="E22" s="133"/>
      <c r="F22" s="241"/>
      <c r="G22" s="31"/>
      <c r="H22" s="123"/>
      <c r="I22" s="107"/>
      <c r="J22" s="107"/>
      <c r="K22" s="107"/>
      <c r="L22" s="107"/>
      <c r="M22" s="107"/>
      <c r="N22" s="177"/>
      <c r="O22" s="52"/>
      <c r="S22" s="52"/>
      <c r="T22" s="70">
        <v>120</v>
      </c>
      <c r="U22" s="70">
        <v>100</v>
      </c>
      <c r="V22" s="166" t="s">
        <v>175</v>
      </c>
    </row>
    <row r="23" spans="1:27" ht="22.5" customHeight="1" x14ac:dyDescent="0.3">
      <c r="A23" s="276"/>
      <c r="B23" s="201"/>
      <c r="C23" s="119"/>
      <c r="D23" s="133"/>
      <c r="E23" s="133"/>
      <c r="F23" s="241"/>
      <c r="G23" s="28"/>
      <c r="H23" s="123"/>
      <c r="I23" s="107"/>
      <c r="J23" s="107"/>
      <c r="K23" s="107"/>
      <c r="L23" s="107"/>
      <c r="M23" s="107"/>
      <c r="N23" s="177"/>
      <c r="O23" s="52"/>
      <c r="P23" s="52"/>
      <c r="Q23" s="52"/>
      <c r="R23" s="52"/>
      <c r="S23" s="52"/>
      <c r="T23" s="72"/>
      <c r="U23" s="72"/>
      <c r="V23" s="167" t="s">
        <v>176</v>
      </c>
    </row>
    <row r="24" spans="1:27" s="175" customFormat="1" ht="22.5" customHeight="1" x14ac:dyDescent="0.3">
      <c r="A24" s="276"/>
      <c r="B24" s="345" t="s">
        <v>65</v>
      </c>
      <c r="C24" s="122"/>
      <c r="D24" s="315"/>
      <c r="E24" s="315"/>
      <c r="F24" s="191">
        <v>385</v>
      </c>
      <c r="G24" s="76">
        <v>427</v>
      </c>
      <c r="H24" s="29"/>
      <c r="I24" s="122">
        <f>SUM(I8:I23)</f>
        <v>10.399006739409501</v>
      </c>
      <c r="J24" s="122">
        <f>SUM(J8:J23)</f>
        <v>16.999953465982028</v>
      </c>
      <c r="K24" s="122">
        <f>SUM(K8:K23)</f>
        <v>91.435393453145068</v>
      </c>
      <c r="L24" s="122">
        <f>SUM(L8:L23)</f>
        <v>559.88985879332472</v>
      </c>
      <c r="M24" s="122">
        <f>SUM(M8:M23)</f>
        <v>1.0893966623876765</v>
      </c>
      <c r="N24" s="223"/>
      <c r="O24" s="52"/>
      <c r="P24" s="52"/>
      <c r="Q24" s="52"/>
      <c r="R24" s="52"/>
      <c r="S24" s="52"/>
      <c r="T24" s="52"/>
      <c r="U24" s="52"/>
      <c r="V24" s="167" t="s">
        <v>83</v>
      </c>
      <c r="W24" s="52">
        <f>SUM(D29)</f>
        <v>63</v>
      </c>
      <c r="X24" s="51"/>
      <c r="Y24" s="51"/>
      <c r="Z24" s="51"/>
      <c r="AA24" s="51"/>
    </row>
    <row r="25" spans="1:27" ht="22.5" customHeight="1" x14ac:dyDescent="0.3">
      <c r="A25" s="281" t="s">
        <v>21</v>
      </c>
      <c r="B25" s="203" t="s">
        <v>228</v>
      </c>
      <c r="C25" s="104"/>
      <c r="D25" s="101"/>
      <c r="E25" s="101"/>
      <c r="F25" s="110">
        <v>80</v>
      </c>
      <c r="G25" s="110">
        <v>100</v>
      </c>
      <c r="H25" s="123">
        <v>75</v>
      </c>
      <c r="I25" s="140">
        <f>SUM(O25*G25)/H25</f>
        <v>0.74666666666666681</v>
      </c>
      <c r="J25" s="140">
        <f>SUM(P25*G25)/H25</f>
        <v>0.1866666666666667</v>
      </c>
      <c r="K25" s="140">
        <f>SUM(Q25*G25)/H25</f>
        <v>20.306666666666668</v>
      </c>
      <c r="L25" s="140">
        <f>SUM(R25*G25)/H25</f>
        <v>85.333333333333329</v>
      </c>
      <c r="M25" s="149">
        <f>SUM(S25*G25)/H25</f>
        <v>35.466666666666669</v>
      </c>
      <c r="N25" s="177">
        <v>102</v>
      </c>
      <c r="O25" s="237">
        <v>0.56000000000000005</v>
      </c>
      <c r="P25" s="237">
        <v>0.14000000000000001</v>
      </c>
      <c r="Q25" s="237">
        <v>15.23</v>
      </c>
      <c r="R25" s="237">
        <v>64</v>
      </c>
      <c r="S25" s="237">
        <v>26.6</v>
      </c>
      <c r="T25" s="51">
        <v>104</v>
      </c>
      <c r="U25" s="51">
        <v>75</v>
      </c>
      <c r="V25" s="167" t="s">
        <v>24</v>
      </c>
      <c r="W25" s="52">
        <f>SUM(D36,D66)</f>
        <v>68.5</v>
      </c>
    </row>
    <row r="26" spans="1:27" ht="22.5" customHeight="1" x14ac:dyDescent="0.3">
      <c r="A26" s="262"/>
      <c r="B26" s="203"/>
      <c r="C26" s="104" t="s">
        <v>185</v>
      </c>
      <c r="D26" s="133">
        <f>SUM(G26*T26)/H26</f>
        <v>138.66666666666666</v>
      </c>
      <c r="E26" s="133">
        <f>SUM(G26*U26)/H26</f>
        <v>100</v>
      </c>
      <c r="F26" s="241"/>
      <c r="G26" s="28">
        <f>SUM(G25)</f>
        <v>100</v>
      </c>
      <c r="H26" s="123">
        <v>75</v>
      </c>
      <c r="I26" s="101"/>
      <c r="J26" s="101"/>
      <c r="K26" s="101"/>
      <c r="L26" s="101"/>
      <c r="M26" s="101"/>
      <c r="N26" s="177"/>
      <c r="O26" s="52"/>
      <c r="P26" s="52"/>
      <c r="Q26" s="52"/>
      <c r="R26" s="52"/>
      <c r="S26" s="52"/>
      <c r="T26" s="73">
        <v>104</v>
      </c>
      <c r="U26" s="73">
        <v>75</v>
      </c>
      <c r="V26" s="167" t="s">
        <v>177</v>
      </c>
      <c r="W26" s="52">
        <f>SUM(D37,D68)</f>
        <v>34</v>
      </c>
    </row>
    <row r="27" spans="1:27" s="175" customFormat="1" ht="22.5" customHeight="1" x14ac:dyDescent="0.3">
      <c r="A27" s="280"/>
      <c r="B27" s="345" t="s">
        <v>65</v>
      </c>
      <c r="C27" s="317"/>
      <c r="D27" s="315"/>
      <c r="E27" s="316"/>
      <c r="F27" s="313">
        <v>80</v>
      </c>
      <c r="G27" s="28">
        <v>100</v>
      </c>
      <c r="H27" s="123"/>
      <c r="I27" s="315">
        <f>SUM(I25:I26)</f>
        <v>0.74666666666666681</v>
      </c>
      <c r="J27" s="315">
        <f t="shared" ref="J27:M27" si="0">SUM(J25:J26)</f>
        <v>0.1866666666666667</v>
      </c>
      <c r="K27" s="315">
        <f t="shared" si="0"/>
        <v>20.306666666666668</v>
      </c>
      <c r="L27" s="315">
        <f t="shared" si="0"/>
        <v>85.333333333333329</v>
      </c>
      <c r="M27" s="315">
        <f t="shared" si="0"/>
        <v>35.466666666666669</v>
      </c>
      <c r="N27" s="223"/>
      <c r="O27" s="52"/>
      <c r="P27" s="51"/>
      <c r="Q27" s="51"/>
      <c r="R27" s="51"/>
      <c r="S27" s="52"/>
      <c r="T27" s="52"/>
      <c r="U27" s="70"/>
      <c r="V27" s="167" t="s">
        <v>42</v>
      </c>
      <c r="W27" s="52">
        <f>SUM(D70)</f>
        <v>0</v>
      </c>
      <c r="X27" s="51"/>
      <c r="Y27" s="51"/>
      <c r="Z27" s="51"/>
      <c r="AA27" s="51"/>
    </row>
    <row r="28" spans="1:27" ht="22.5" customHeight="1" x14ac:dyDescent="0.3">
      <c r="A28" s="281" t="s">
        <v>22</v>
      </c>
      <c r="B28" s="205" t="s">
        <v>120</v>
      </c>
      <c r="C28" s="104"/>
      <c r="D28" s="133"/>
      <c r="E28" s="133"/>
      <c r="F28" s="352">
        <v>40</v>
      </c>
      <c r="G28" s="353">
        <v>60</v>
      </c>
      <c r="H28" s="123">
        <v>1000</v>
      </c>
      <c r="I28" s="140">
        <f>SUM(O28*G28)/H28</f>
        <v>0.94079999999999997</v>
      </c>
      <c r="J28" s="140">
        <f>SUM(P28*G28)/H28</f>
        <v>3.1080000000000001</v>
      </c>
      <c r="K28" s="140">
        <f>SUM(Q28*G28)/H28</f>
        <v>11.7966</v>
      </c>
      <c r="L28" s="140">
        <f>SUM(R28*G28)/H28</f>
        <v>78.900000000000006</v>
      </c>
      <c r="M28" s="149">
        <f>SUM(S28*G28)/H28</f>
        <v>5.1845999999999997</v>
      </c>
      <c r="N28" s="177">
        <v>9</v>
      </c>
      <c r="O28" s="75">
        <v>15.68</v>
      </c>
      <c r="P28" s="75">
        <v>51.8</v>
      </c>
      <c r="Q28" s="75">
        <v>196.61</v>
      </c>
      <c r="R28" s="75">
        <v>1315</v>
      </c>
      <c r="S28" s="79">
        <v>86.41</v>
      </c>
      <c r="T28" s="52"/>
      <c r="U28" s="70"/>
      <c r="V28" s="167" t="s">
        <v>178</v>
      </c>
    </row>
    <row r="29" spans="1:27" ht="22.5" customHeight="1" x14ac:dyDescent="0.3">
      <c r="A29" s="262"/>
      <c r="B29" s="205"/>
      <c r="C29" s="104" t="s">
        <v>83</v>
      </c>
      <c r="D29" s="133">
        <f>SUM(G29*T29)/H29</f>
        <v>63</v>
      </c>
      <c r="E29" s="133">
        <f>SUM(G29*U29)/H29</f>
        <v>49.2</v>
      </c>
      <c r="F29" s="241"/>
      <c r="G29" s="28">
        <f>SUM(G28)</f>
        <v>60</v>
      </c>
      <c r="H29" s="123">
        <v>1000</v>
      </c>
      <c r="I29" s="145"/>
      <c r="J29" s="145"/>
      <c r="K29" s="145"/>
      <c r="L29" s="145"/>
      <c r="M29" s="140"/>
      <c r="N29" s="177"/>
      <c r="O29" s="52"/>
      <c r="P29" s="52"/>
      <c r="Q29" s="52"/>
      <c r="R29" s="52"/>
      <c r="S29" s="52"/>
      <c r="T29" s="73">
        <v>1050</v>
      </c>
      <c r="U29" s="73">
        <v>820</v>
      </c>
      <c r="V29" s="167" t="s">
        <v>179</v>
      </c>
      <c r="W29" s="52">
        <f>SUM(D67)</f>
        <v>4</v>
      </c>
    </row>
    <row r="30" spans="1:27" ht="22.5" customHeight="1" x14ac:dyDescent="0.3">
      <c r="A30" s="262"/>
      <c r="B30" s="203"/>
      <c r="C30" s="104" t="s">
        <v>121</v>
      </c>
      <c r="D30" s="133">
        <f>SUM(G30*T30)/H30</f>
        <v>5.82</v>
      </c>
      <c r="E30" s="133">
        <f>SUM(G30*U30)/H30</f>
        <v>6.6</v>
      </c>
      <c r="F30" s="241"/>
      <c r="G30" s="28">
        <f>SUM(G28)</f>
        <v>60</v>
      </c>
      <c r="H30" s="123">
        <v>1000</v>
      </c>
      <c r="I30" s="107"/>
      <c r="J30" s="107"/>
      <c r="K30" s="107"/>
      <c r="L30" s="107"/>
      <c r="M30" s="107"/>
      <c r="N30" s="177"/>
      <c r="T30" s="73">
        <v>97</v>
      </c>
      <c r="U30" s="73">
        <v>110</v>
      </c>
      <c r="V30" s="166" t="s">
        <v>180</v>
      </c>
    </row>
    <row r="31" spans="1:27" ht="22.5" customHeight="1" x14ac:dyDescent="0.3">
      <c r="A31" s="262"/>
      <c r="B31" s="238"/>
      <c r="C31" s="104" t="s">
        <v>44</v>
      </c>
      <c r="D31" s="133">
        <f>SUM(G31*T31)/H31</f>
        <v>3</v>
      </c>
      <c r="E31" s="133">
        <f>SUM(G31*U31)/H31</f>
        <v>3</v>
      </c>
      <c r="F31" s="241"/>
      <c r="G31" s="28">
        <f>SUM(G28)</f>
        <v>60</v>
      </c>
      <c r="H31" s="123">
        <v>1000</v>
      </c>
      <c r="I31" s="140"/>
      <c r="J31" s="140"/>
      <c r="K31" s="140"/>
      <c r="L31" s="140"/>
      <c r="M31" s="149"/>
      <c r="N31" s="177"/>
      <c r="T31" s="70">
        <v>50</v>
      </c>
      <c r="U31" s="70">
        <v>50</v>
      </c>
      <c r="V31" s="166" t="s">
        <v>181</v>
      </c>
    </row>
    <row r="32" spans="1:27" ht="22.5" customHeight="1" x14ac:dyDescent="0.3">
      <c r="A32" s="262"/>
      <c r="B32" s="203"/>
      <c r="C32" s="112" t="s">
        <v>31</v>
      </c>
      <c r="D32" s="133">
        <f>SUM(G32*T32)/H32</f>
        <v>2.4</v>
      </c>
      <c r="E32" s="133">
        <f>SUM(G32*U32)/H32</f>
        <v>2.4</v>
      </c>
      <c r="F32" s="241"/>
      <c r="G32" s="28">
        <f>SUM(G28)</f>
        <v>60</v>
      </c>
      <c r="H32" s="123">
        <v>1000</v>
      </c>
      <c r="I32" s="149"/>
      <c r="J32" s="149"/>
      <c r="K32" s="149"/>
      <c r="L32" s="149"/>
      <c r="M32" s="149"/>
      <c r="N32" s="177"/>
      <c r="O32" s="52"/>
      <c r="P32" s="52"/>
      <c r="Q32" s="52"/>
      <c r="R32" s="52"/>
      <c r="S32" s="52"/>
      <c r="T32" s="70">
        <v>40</v>
      </c>
      <c r="U32" s="70">
        <v>40</v>
      </c>
      <c r="V32" s="166" t="s">
        <v>182</v>
      </c>
    </row>
    <row r="33" spans="1:32" ht="22.5" customHeight="1" x14ac:dyDescent="0.3">
      <c r="A33" s="262"/>
      <c r="B33" s="202" t="s">
        <v>221</v>
      </c>
      <c r="C33" s="107"/>
      <c r="D33" s="107"/>
      <c r="E33" s="107"/>
      <c r="F33" s="110">
        <v>200</v>
      </c>
      <c r="G33" s="110">
        <v>250</v>
      </c>
      <c r="H33" s="123">
        <v>1000</v>
      </c>
      <c r="I33" s="140">
        <f>SUM(O33*G33)/H33</f>
        <v>2.1800000000000002</v>
      </c>
      <c r="J33" s="140">
        <f>SUM(P33*G33)/H33</f>
        <v>2.8424999999999998</v>
      </c>
      <c r="K33" s="140">
        <f>SUM(Q33*G33)/H33</f>
        <v>14.2925</v>
      </c>
      <c r="L33" s="140">
        <f>SUM(R33*G33)/H33</f>
        <v>91.5</v>
      </c>
      <c r="M33" s="149">
        <f>SUM(S33*G33)/H33</f>
        <v>8.25</v>
      </c>
      <c r="N33" s="177">
        <v>23</v>
      </c>
      <c r="O33" s="52">
        <v>8.7200000000000006</v>
      </c>
      <c r="P33" s="52">
        <v>11.37</v>
      </c>
      <c r="Q33" s="52">
        <v>57.17</v>
      </c>
      <c r="R33" s="52">
        <v>366</v>
      </c>
      <c r="S33" s="52">
        <v>33</v>
      </c>
      <c r="T33" s="52"/>
      <c r="U33" s="52"/>
      <c r="V33" s="166" t="s">
        <v>41</v>
      </c>
    </row>
    <row r="34" spans="1:32" ht="22.5" customHeight="1" x14ac:dyDescent="0.3">
      <c r="A34" s="262"/>
      <c r="B34" s="201" t="s">
        <v>318</v>
      </c>
      <c r="C34" s="101" t="s">
        <v>23</v>
      </c>
      <c r="D34" s="133">
        <f t="shared" ref="D34:D39" si="1">SUM(G34*T34)/H34</f>
        <v>100</v>
      </c>
      <c r="E34" s="133">
        <f t="shared" ref="E34:E39" si="2">SUM(G34*U34)/H34</f>
        <v>75</v>
      </c>
      <c r="F34" s="241"/>
      <c r="G34" s="28">
        <f>SUM(G33)</f>
        <v>250</v>
      </c>
      <c r="H34" s="123">
        <v>1000</v>
      </c>
      <c r="I34" s="107"/>
      <c r="J34" s="107"/>
      <c r="K34" s="107"/>
      <c r="L34" s="107"/>
      <c r="M34" s="107"/>
      <c r="N34" s="177"/>
      <c r="T34" s="52">
        <v>400</v>
      </c>
      <c r="U34" s="52">
        <v>300</v>
      </c>
      <c r="V34" s="166" t="s">
        <v>183</v>
      </c>
    </row>
    <row r="35" spans="1:32" ht="22.5" customHeight="1" x14ac:dyDescent="0.3">
      <c r="A35" s="262"/>
      <c r="B35" s="201"/>
      <c r="C35" s="101" t="s">
        <v>97</v>
      </c>
      <c r="D35" s="133">
        <f t="shared" si="1"/>
        <v>5</v>
      </c>
      <c r="E35" s="133">
        <f t="shared" si="2"/>
        <v>5</v>
      </c>
      <c r="F35" s="241"/>
      <c r="G35" s="28">
        <f>SUM(G33)</f>
        <v>250</v>
      </c>
      <c r="H35" s="123">
        <v>1000</v>
      </c>
      <c r="I35" s="107"/>
      <c r="J35" s="107"/>
      <c r="K35" s="107"/>
      <c r="L35" s="107"/>
      <c r="M35" s="107"/>
      <c r="N35" s="177"/>
      <c r="T35" s="52">
        <v>20</v>
      </c>
      <c r="U35" s="52">
        <v>20</v>
      </c>
      <c r="V35" s="166" t="s">
        <v>157</v>
      </c>
    </row>
    <row r="36" spans="1:32" ht="22.5" customHeight="1" x14ac:dyDescent="0.3">
      <c r="A36" s="262"/>
      <c r="B36" s="201"/>
      <c r="C36" s="101" t="s">
        <v>24</v>
      </c>
      <c r="D36" s="133">
        <f t="shared" si="1"/>
        <v>12.5</v>
      </c>
      <c r="E36" s="133">
        <f t="shared" si="2"/>
        <v>10</v>
      </c>
      <c r="F36" s="241"/>
      <c r="G36" s="28">
        <f>SUM(G33)</f>
        <v>250</v>
      </c>
      <c r="H36" s="123">
        <v>1000</v>
      </c>
      <c r="I36" s="107"/>
      <c r="J36" s="107"/>
      <c r="K36" s="107"/>
      <c r="L36" s="107"/>
      <c r="M36" s="107"/>
      <c r="N36" s="177"/>
      <c r="T36" s="52">
        <v>50</v>
      </c>
      <c r="U36" s="52">
        <v>40</v>
      </c>
      <c r="V36" s="166" t="s">
        <v>121</v>
      </c>
      <c r="W36" s="52">
        <f>SUM(D30)</f>
        <v>5.82</v>
      </c>
    </row>
    <row r="37" spans="1:32" ht="22.5" customHeight="1" x14ac:dyDescent="0.3">
      <c r="A37" s="262"/>
      <c r="B37" s="201"/>
      <c r="C37" s="101" t="s">
        <v>25</v>
      </c>
      <c r="D37" s="133">
        <f t="shared" si="1"/>
        <v>12</v>
      </c>
      <c r="E37" s="133">
        <f t="shared" si="2"/>
        <v>10</v>
      </c>
      <c r="F37" s="241"/>
      <c r="G37" s="28">
        <f>SUM(G33)</f>
        <v>250</v>
      </c>
      <c r="H37" s="123">
        <v>1000</v>
      </c>
      <c r="I37" s="107"/>
      <c r="J37" s="107"/>
      <c r="K37" s="107"/>
      <c r="L37" s="107"/>
      <c r="M37" s="107"/>
      <c r="N37" s="177"/>
      <c r="T37" s="52">
        <v>48</v>
      </c>
      <c r="U37" s="52">
        <v>40</v>
      </c>
      <c r="V37" s="166" t="s">
        <v>184</v>
      </c>
    </row>
    <row r="38" spans="1:32" ht="22.5" customHeight="1" x14ac:dyDescent="0.3">
      <c r="A38" s="262"/>
      <c r="B38" s="201"/>
      <c r="C38" s="101" t="s">
        <v>51</v>
      </c>
      <c r="D38" s="133">
        <f t="shared" si="1"/>
        <v>2.5</v>
      </c>
      <c r="E38" s="133">
        <f t="shared" si="2"/>
        <v>2.5</v>
      </c>
      <c r="F38" s="241"/>
      <c r="G38" s="28">
        <f>SUM(G33)</f>
        <v>250</v>
      </c>
      <c r="H38" s="123">
        <v>1000</v>
      </c>
      <c r="I38" s="107"/>
      <c r="J38" s="107"/>
      <c r="K38" s="107"/>
      <c r="L38" s="107"/>
      <c r="M38" s="107"/>
      <c r="N38" s="177"/>
      <c r="T38" s="52">
        <v>10</v>
      </c>
      <c r="U38" s="52">
        <v>10</v>
      </c>
      <c r="V38" s="166" t="s">
        <v>185</v>
      </c>
      <c r="W38" s="52">
        <f>SUM(D22)</f>
        <v>0</v>
      </c>
    </row>
    <row r="39" spans="1:32" ht="22.5" customHeight="1" x14ac:dyDescent="0.3">
      <c r="A39" s="262"/>
      <c r="B39" s="201"/>
      <c r="C39" s="101" t="s">
        <v>84</v>
      </c>
      <c r="D39" s="133">
        <f t="shared" si="1"/>
        <v>187.5</v>
      </c>
      <c r="E39" s="133">
        <f t="shared" si="2"/>
        <v>187.5</v>
      </c>
      <c r="F39" s="241"/>
      <c r="G39" s="28">
        <f>SUM(G33)</f>
        <v>250</v>
      </c>
      <c r="H39" s="123">
        <v>1000</v>
      </c>
      <c r="I39" s="107"/>
      <c r="J39" s="107"/>
      <c r="K39" s="107"/>
      <c r="L39" s="107"/>
      <c r="M39" s="107"/>
      <c r="N39" s="177"/>
      <c r="T39" s="52">
        <v>750</v>
      </c>
      <c r="U39" s="52">
        <v>750</v>
      </c>
      <c r="V39" s="166" t="s">
        <v>61</v>
      </c>
      <c r="W39" s="52" t="e">
        <f>SUM(#REF!)</f>
        <v>#REF!</v>
      </c>
    </row>
    <row r="40" spans="1:32" ht="28.5" customHeight="1" x14ac:dyDescent="0.3">
      <c r="A40" s="262"/>
      <c r="B40" s="203" t="s">
        <v>87</v>
      </c>
      <c r="C40" s="104"/>
      <c r="D40" s="133"/>
      <c r="E40" s="133"/>
      <c r="F40" s="352">
        <v>120</v>
      </c>
      <c r="G40" s="353">
        <v>150</v>
      </c>
      <c r="H40" s="123">
        <v>1000</v>
      </c>
      <c r="I40" s="140">
        <f>SUM(O40*G40)/H40</f>
        <v>8.5980000000000008</v>
      </c>
      <c r="J40" s="140">
        <f>SUM(P40*G40)/H40</f>
        <v>6.093</v>
      </c>
      <c r="K40" s="140">
        <f>SUM(Q40*G40)/H40</f>
        <v>38.641500000000001</v>
      </c>
      <c r="L40" s="140">
        <v>243.5</v>
      </c>
      <c r="M40" s="149">
        <v>0</v>
      </c>
      <c r="N40" s="177">
        <v>59</v>
      </c>
      <c r="O40" s="70">
        <v>57.32</v>
      </c>
      <c r="P40" s="70">
        <v>40.619999999999997</v>
      </c>
      <c r="Q40" s="70">
        <v>257.61</v>
      </c>
      <c r="S40" s="70">
        <v>1625</v>
      </c>
      <c r="T40" s="73"/>
      <c r="U40" s="73"/>
      <c r="V40" s="166" t="s">
        <v>187</v>
      </c>
      <c r="W40" s="52">
        <f>SUM(D15)</f>
        <v>0.3</v>
      </c>
      <c r="AB40" s="51"/>
      <c r="AC40" s="51"/>
      <c r="AD40" s="51"/>
      <c r="AE40" s="51"/>
      <c r="AF40" s="51"/>
    </row>
    <row r="41" spans="1:32" ht="28.5" customHeight="1" x14ac:dyDescent="0.3">
      <c r="A41" s="262"/>
      <c r="B41" s="203"/>
      <c r="C41" s="104" t="s">
        <v>88</v>
      </c>
      <c r="D41" s="133">
        <f t="shared" ref="D41:D43" si="3">SUM(G41*T41)/H41</f>
        <v>69.3</v>
      </c>
      <c r="E41" s="133">
        <f>SUM(G41*U41)/H41</f>
        <v>69.3</v>
      </c>
      <c r="F41" s="241"/>
      <c r="G41" s="28">
        <f>SUM(G40)</f>
        <v>150</v>
      </c>
      <c r="H41" s="123">
        <v>1000</v>
      </c>
      <c r="I41" s="101"/>
      <c r="J41" s="101"/>
      <c r="K41" s="101"/>
      <c r="L41" s="101"/>
      <c r="M41" s="101"/>
      <c r="N41" s="177"/>
      <c r="T41" s="73">
        <v>462</v>
      </c>
      <c r="U41" s="73">
        <v>462</v>
      </c>
      <c r="V41" s="166" t="s">
        <v>101</v>
      </c>
      <c r="AB41" s="51"/>
      <c r="AC41" s="51"/>
      <c r="AD41" s="51"/>
      <c r="AE41" s="51"/>
      <c r="AF41" s="51"/>
    </row>
    <row r="42" spans="1:32" ht="28.5" customHeight="1" x14ac:dyDescent="0.3">
      <c r="A42" s="262"/>
      <c r="B42" s="203"/>
      <c r="C42" s="104" t="s">
        <v>27</v>
      </c>
      <c r="D42" s="133">
        <f t="shared" si="3"/>
        <v>103.35</v>
      </c>
      <c r="E42" s="133">
        <f>SUM(G42*U42)/H42</f>
        <v>103.35</v>
      </c>
      <c r="F42" s="241"/>
      <c r="G42" s="28">
        <f>SUM(G40)</f>
        <v>150</v>
      </c>
      <c r="H42" s="123">
        <v>1000</v>
      </c>
      <c r="I42" s="101"/>
      <c r="J42" s="101"/>
      <c r="K42" s="101"/>
      <c r="L42" s="101"/>
      <c r="M42" s="101"/>
      <c r="N42" s="177"/>
      <c r="T42" s="73">
        <v>689</v>
      </c>
      <c r="U42" s="73">
        <v>689</v>
      </c>
      <c r="V42" s="166" t="s">
        <v>188</v>
      </c>
      <c r="AB42" s="51"/>
      <c r="AC42" s="51"/>
      <c r="AD42" s="51"/>
      <c r="AE42" s="51"/>
      <c r="AF42" s="51"/>
    </row>
    <row r="43" spans="1:32" ht="28.5" customHeight="1" x14ac:dyDescent="0.3">
      <c r="A43" s="262"/>
      <c r="B43" s="203"/>
      <c r="C43" s="113" t="s">
        <v>26</v>
      </c>
      <c r="D43" s="133">
        <f t="shared" si="3"/>
        <v>5.25</v>
      </c>
      <c r="E43" s="133">
        <f>SUM(G43*U43)/H43</f>
        <v>5.25</v>
      </c>
      <c r="F43" s="241"/>
      <c r="G43" s="28">
        <f>SUM(G40)</f>
        <v>150</v>
      </c>
      <c r="H43" s="123">
        <v>1000</v>
      </c>
      <c r="I43" s="101"/>
      <c r="J43" s="101"/>
      <c r="K43" s="101"/>
      <c r="L43" s="101"/>
      <c r="M43" s="101"/>
      <c r="N43" s="177"/>
      <c r="T43" s="79">
        <v>35</v>
      </c>
      <c r="U43" s="79">
        <v>35</v>
      </c>
      <c r="V43" s="166" t="s">
        <v>189</v>
      </c>
      <c r="AB43" s="51"/>
      <c r="AC43" s="51"/>
      <c r="AD43" s="51"/>
      <c r="AE43" s="51"/>
      <c r="AF43" s="51"/>
    </row>
    <row r="44" spans="1:32" ht="28.5" customHeight="1" x14ac:dyDescent="0.3">
      <c r="A44" s="262"/>
      <c r="B44" s="202" t="s">
        <v>85</v>
      </c>
      <c r="C44" s="101"/>
      <c r="D44" s="101"/>
      <c r="E44" s="101"/>
      <c r="F44" s="355">
        <v>100</v>
      </c>
      <c r="G44" s="355">
        <v>130</v>
      </c>
      <c r="H44" s="123">
        <v>160</v>
      </c>
      <c r="I44" s="140">
        <f>SUM(O44*G44)/H44</f>
        <v>16.761875</v>
      </c>
      <c r="J44" s="140">
        <f>SUM(P44*G44)/H44</f>
        <v>13.24375</v>
      </c>
      <c r="K44" s="140">
        <f>SUM(Q44*G44)/H44</f>
        <v>4.2575000000000003</v>
      </c>
      <c r="L44" s="140">
        <f>SUM(R44*G44)/H44</f>
        <v>203.125</v>
      </c>
      <c r="M44" s="149">
        <f>SUM(S44*G44)/H44</f>
        <v>0.90187500000000009</v>
      </c>
      <c r="N44" s="177">
        <v>43</v>
      </c>
      <c r="O44" s="52">
        <v>20.63</v>
      </c>
      <c r="P44" s="52">
        <v>16.3</v>
      </c>
      <c r="Q44" s="52">
        <v>5.24</v>
      </c>
      <c r="R44" s="52">
        <v>250</v>
      </c>
      <c r="S44" s="52">
        <v>1.1100000000000001</v>
      </c>
      <c r="V44" s="166" t="s">
        <v>20</v>
      </c>
      <c r="AB44" s="51"/>
      <c r="AC44" s="51"/>
      <c r="AD44" s="51"/>
      <c r="AE44" s="51"/>
      <c r="AF44" s="51"/>
    </row>
    <row r="45" spans="1:32" ht="28.5" customHeight="1" x14ac:dyDescent="0.3">
      <c r="A45" s="262"/>
      <c r="B45" s="202"/>
      <c r="C45" s="101" t="s">
        <v>86</v>
      </c>
      <c r="D45" s="133">
        <f t="shared" ref="D45:D51" si="4">SUM(G45*T45)/H45</f>
        <v>142.1875</v>
      </c>
      <c r="E45" s="133">
        <f t="shared" ref="E45:E51" si="5">SUM(G45*U45)/H45</f>
        <v>104.8125</v>
      </c>
      <c r="F45" s="241"/>
      <c r="G45" s="28">
        <f>SUM(G44)</f>
        <v>130</v>
      </c>
      <c r="H45" s="123">
        <v>160</v>
      </c>
      <c r="I45" s="101"/>
      <c r="J45" s="101"/>
      <c r="K45" s="101"/>
      <c r="L45" s="101"/>
      <c r="M45" s="101"/>
      <c r="N45" s="177"/>
      <c r="T45" s="52">
        <v>175</v>
      </c>
      <c r="U45" s="52">
        <v>129</v>
      </c>
      <c r="V45" s="166" t="s">
        <v>190</v>
      </c>
      <c r="AB45" s="51"/>
      <c r="AC45" s="51"/>
      <c r="AD45" s="51"/>
      <c r="AE45" s="51"/>
      <c r="AF45" s="51"/>
    </row>
    <row r="46" spans="1:32" ht="28.5" customHeight="1" x14ac:dyDescent="0.3">
      <c r="A46" s="262"/>
      <c r="B46" s="202"/>
      <c r="C46" s="101" t="s">
        <v>24</v>
      </c>
      <c r="D46" s="133">
        <f t="shared" si="4"/>
        <v>15.4375</v>
      </c>
      <c r="E46" s="133">
        <f t="shared" si="5"/>
        <v>12.1875</v>
      </c>
      <c r="F46" s="241"/>
      <c r="G46" s="28">
        <f>SUM(G44)</f>
        <v>130</v>
      </c>
      <c r="H46" s="123">
        <v>160</v>
      </c>
      <c r="I46" s="101"/>
      <c r="J46" s="101"/>
      <c r="K46" s="101"/>
      <c r="L46" s="101"/>
      <c r="M46" s="101"/>
      <c r="N46" s="177"/>
      <c r="O46" s="52"/>
      <c r="P46" s="52"/>
      <c r="Q46" s="52"/>
      <c r="R46" s="52"/>
      <c r="S46" s="52"/>
      <c r="T46" s="52">
        <v>19</v>
      </c>
      <c r="U46" s="52">
        <v>15</v>
      </c>
      <c r="V46" s="166" t="s">
        <v>133</v>
      </c>
      <c r="AB46" s="51"/>
      <c r="AC46" s="51"/>
      <c r="AD46" s="51"/>
      <c r="AE46" s="51"/>
      <c r="AF46" s="51"/>
    </row>
    <row r="47" spans="1:32" ht="28.5" customHeight="1" x14ac:dyDescent="0.3">
      <c r="A47" s="262"/>
      <c r="B47" s="202"/>
      <c r="C47" s="101" t="s">
        <v>25</v>
      </c>
      <c r="D47" s="133">
        <f t="shared" si="4"/>
        <v>13.8125</v>
      </c>
      <c r="E47" s="133">
        <f t="shared" si="5"/>
        <v>11.375</v>
      </c>
      <c r="F47" s="241"/>
      <c r="G47" s="28">
        <f>SUM(G44)</f>
        <v>130</v>
      </c>
      <c r="H47" s="123">
        <v>160</v>
      </c>
      <c r="I47" s="101"/>
      <c r="J47" s="101"/>
      <c r="K47" s="101"/>
      <c r="L47" s="101"/>
      <c r="M47" s="101"/>
      <c r="N47" s="177"/>
      <c r="T47" s="52">
        <v>17</v>
      </c>
      <c r="U47" s="52">
        <v>14</v>
      </c>
      <c r="V47" s="166" t="s">
        <v>191</v>
      </c>
      <c r="AB47" s="51"/>
      <c r="AC47" s="51"/>
      <c r="AD47" s="51"/>
      <c r="AE47" s="51"/>
      <c r="AF47" s="51"/>
    </row>
    <row r="48" spans="1:32" ht="28.5" customHeight="1" x14ac:dyDescent="0.3">
      <c r="A48" s="262"/>
      <c r="B48" s="202"/>
      <c r="C48" s="101" t="s">
        <v>54</v>
      </c>
      <c r="D48" s="133">
        <f t="shared" si="4"/>
        <v>4.875</v>
      </c>
      <c r="E48" s="133">
        <f t="shared" si="5"/>
        <v>4.875</v>
      </c>
      <c r="F48" s="241"/>
      <c r="G48" s="28">
        <f>SUM(G44)</f>
        <v>130</v>
      </c>
      <c r="H48" s="123">
        <v>160</v>
      </c>
      <c r="I48" s="101"/>
      <c r="J48" s="101"/>
      <c r="K48" s="101"/>
      <c r="L48" s="101"/>
      <c r="M48" s="101"/>
      <c r="N48" s="177"/>
      <c r="T48" s="52">
        <v>6</v>
      </c>
      <c r="U48" s="52">
        <v>6</v>
      </c>
      <c r="V48" s="166" t="s">
        <v>140</v>
      </c>
      <c r="W48" s="52">
        <f>SUM(D74)</f>
        <v>0</v>
      </c>
      <c r="AB48" s="51"/>
      <c r="AC48" s="51"/>
      <c r="AD48" s="51"/>
      <c r="AE48" s="51"/>
      <c r="AF48" s="51"/>
    </row>
    <row r="49" spans="1:32" ht="28.5" customHeight="1" x14ac:dyDescent="0.3">
      <c r="A49" s="262"/>
      <c r="B49" s="202"/>
      <c r="C49" s="101" t="s">
        <v>26</v>
      </c>
      <c r="D49" s="133">
        <f t="shared" si="4"/>
        <v>4.0625</v>
      </c>
      <c r="E49" s="133">
        <f t="shared" si="5"/>
        <v>4.0625</v>
      </c>
      <c r="F49" s="241"/>
      <c r="G49" s="28">
        <f>SUM(G44)</f>
        <v>130</v>
      </c>
      <c r="H49" s="123">
        <v>160</v>
      </c>
      <c r="I49" s="101"/>
      <c r="J49" s="101"/>
      <c r="K49" s="101"/>
      <c r="L49" s="101"/>
      <c r="M49" s="101"/>
      <c r="N49" s="177"/>
      <c r="T49" s="52">
        <v>5</v>
      </c>
      <c r="U49" s="52">
        <v>5</v>
      </c>
      <c r="V49" s="166" t="s">
        <v>192</v>
      </c>
      <c r="W49" s="52">
        <f>SUM(D9,D14,D36,D55,D70,D77)</f>
        <v>30.5</v>
      </c>
      <c r="AB49" s="51"/>
      <c r="AC49" s="51"/>
      <c r="AD49" s="51"/>
      <c r="AE49" s="51"/>
      <c r="AF49" s="51"/>
    </row>
    <row r="50" spans="1:32" ht="28.5" customHeight="1" x14ac:dyDescent="0.3">
      <c r="A50" s="262"/>
      <c r="B50" s="202"/>
      <c r="C50" s="101" t="s">
        <v>55</v>
      </c>
      <c r="D50" s="133">
        <f t="shared" si="4"/>
        <v>3.25</v>
      </c>
      <c r="E50" s="133">
        <f t="shared" si="5"/>
        <v>3.25</v>
      </c>
      <c r="F50" s="241"/>
      <c r="G50" s="28">
        <f>SUM(G44)</f>
        <v>130</v>
      </c>
      <c r="H50" s="123">
        <v>160</v>
      </c>
      <c r="I50" s="101"/>
      <c r="J50" s="101"/>
      <c r="K50" s="101"/>
      <c r="L50" s="101"/>
      <c r="M50" s="101"/>
      <c r="N50" s="177"/>
      <c r="T50" s="52">
        <v>4</v>
      </c>
      <c r="U50" s="52">
        <v>4</v>
      </c>
      <c r="V50" s="166" t="s">
        <v>193</v>
      </c>
      <c r="W50" s="52">
        <f>SUM(D10,D17,D43,D49,D67)</f>
        <v>335.3125</v>
      </c>
      <c r="AB50" s="51"/>
      <c r="AC50" s="51"/>
      <c r="AD50" s="51"/>
      <c r="AE50" s="51"/>
      <c r="AF50" s="51"/>
    </row>
    <row r="51" spans="1:32" ht="28.5" customHeight="1" x14ac:dyDescent="0.3">
      <c r="A51" s="262"/>
      <c r="B51" s="202"/>
      <c r="C51" s="101" t="s">
        <v>27</v>
      </c>
      <c r="D51" s="133">
        <f t="shared" si="4"/>
        <v>43.0625</v>
      </c>
      <c r="E51" s="133">
        <f t="shared" si="5"/>
        <v>43.0625</v>
      </c>
      <c r="F51" s="241"/>
      <c r="G51" s="28">
        <f>SUM(G44)</f>
        <v>130</v>
      </c>
      <c r="H51" s="123">
        <v>160</v>
      </c>
      <c r="I51" s="101"/>
      <c r="J51" s="101"/>
      <c r="K51" s="101"/>
      <c r="L51" s="101"/>
      <c r="M51" s="101"/>
      <c r="N51" s="177"/>
      <c r="T51" s="52">
        <v>53</v>
      </c>
      <c r="U51" s="52">
        <v>53</v>
      </c>
      <c r="V51" s="166" t="s">
        <v>194</v>
      </c>
      <c r="W51" s="52">
        <f>SUM(D27,D35,D64)</f>
        <v>115</v>
      </c>
      <c r="AB51" s="51"/>
      <c r="AC51" s="51"/>
      <c r="AD51" s="51"/>
      <c r="AE51" s="51"/>
      <c r="AF51" s="51"/>
    </row>
    <row r="52" spans="1:32" ht="22.5" customHeight="1" x14ac:dyDescent="0.3">
      <c r="A52" s="262"/>
      <c r="B52" s="203" t="s">
        <v>29</v>
      </c>
      <c r="C52" s="104"/>
      <c r="D52" s="133"/>
      <c r="E52" s="133"/>
      <c r="F52" s="352">
        <v>150</v>
      </c>
      <c r="G52" s="353">
        <v>180</v>
      </c>
      <c r="H52" s="123">
        <v>1000</v>
      </c>
      <c r="I52" s="140">
        <f>SUM(O52*G52)/H52</f>
        <v>0.14399999999999999</v>
      </c>
      <c r="J52" s="140">
        <f>SUM(P52*G52)/H52</f>
        <v>0.14399999999999999</v>
      </c>
      <c r="K52" s="140">
        <f>SUM(Q52*G52)/H52</f>
        <v>21.492000000000001</v>
      </c>
      <c r="L52" s="140">
        <f>SUM(R52*G52)/H52</f>
        <v>87.84</v>
      </c>
      <c r="M52" s="149">
        <f>SUM(S52*G52)/H52</f>
        <v>1.548</v>
      </c>
      <c r="N52" s="177">
        <v>72</v>
      </c>
      <c r="O52" s="75">
        <v>0.8</v>
      </c>
      <c r="P52" s="75">
        <v>0.8</v>
      </c>
      <c r="Q52" s="75">
        <v>119.4</v>
      </c>
      <c r="R52" s="75">
        <v>488</v>
      </c>
      <c r="S52" s="75">
        <v>8.6</v>
      </c>
      <c r="T52" s="73"/>
      <c r="U52" s="73"/>
      <c r="V52" s="166" t="s">
        <v>140</v>
      </c>
    </row>
    <row r="53" spans="1:32" ht="22.5" customHeight="1" x14ac:dyDescent="0.3">
      <c r="A53" s="262"/>
      <c r="B53" s="205" t="s">
        <v>28</v>
      </c>
      <c r="C53" s="104"/>
      <c r="D53" s="133">
        <f>SUM(G53*T53)/H53</f>
        <v>50</v>
      </c>
      <c r="E53" s="133">
        <f>SUM(G53*U53)/H53</f>
        <v>50</v>
      </c>
      <c r="F53" s="352">
        <v>30</v>
      </c>
      <c r="G53" s="353">
        <v>50</v>
      </c>
      <c r="H53" s="123">
        <v>40</v>
      </c>
      <c r="I53" s="140">
        <f>SUM(O53*G53)/H53</f>
        <v>3.0625000000000004</v>
      </c>
      <c r="J53" s="140">
        <f>SUM(P53*G53)/H53</f>
        <v>0.1</v>
      </c>
      <c r="K53" s="140">
        <f>SUM(Q53*G53)/H53</f>
        <v>9.4375</v>
      </c>
      <c r="L53" s="140">
        <f>SUM(R53*G53)/H53</f>
        <v>18.274999999999999</v>
      </c>
      <c r="M53" s="149">
        <f>SUM(S53*G53)/H53</f>
        <v>0</v>
      </c>
      <c r="N53" s="177">
        <v>92</v>
      </c>
      <c r="O53" s="79">
        <v>2.4500000000000002</v>
      </c>
      <c r="P53" s="79">
        <v>0.08</v>
      </c>
      <c r="Q53" s="79">
        <v>7.55</v>
      </c>
      <c r="R53" s="79">
        <v>14.62</v>
      </c>
      <c r="S53" s="80">
        <v>0</v>
      </c>
      <c r="T53" s="52">
        <v>40</v>
      </c>
      <c r="U53" s="70">
        <v>40</v>
      </c>
      <c r="V53" s="166" t="s">
        <v>196</v>
      </c>
    </row>
    <row r="54" spans="1:32" ht="22.5" customHeight="1" x14ac:dyDescent="0.3">
      <c r="A54" s="262"/>
      <c r="B54" s="202"/>
      <c r="C54" s="2"/>
      <c r="D54" s="132"/>
      <c r="E54" s="146"/>
      <c r="F54" s="250"/>
      <c r="G54" s="28"/>
      <c r="H54" s="123"/>
      <c r="I54" s="132"/>
      <c r="J54" s="107"/>
      <c r="K54" s="107"/>
      <c r="L54" s="107"/>
      <c r="M54" s="132"/>
      <c r="N54" s="177"/>
      <c r="O54" s="52"/>
      <c r="S54" s="52"/>
      <c r="T54" s="52"/>
      <c r="U54" s="70"/>
      <c r="V54" s="166" t="s">
        <v>33</v>
      </c>
      <c r="W54" s="52" t="e">
        <f>SUM(D9,D51,D61,#REF!)</f>
        <v>#REF!</v>
      </c>
    </row>
    <row r="55" spans="1:32" ht="22.5" customHeight="1" x14ac:dyDescent="0.3">
      <c r="A55" s="262"/>
      <c r="B55" s="203"/>
      <c r="C55" s="104"/>
      <c r="D55" s="133"/>
      <c r="E55" s="133"/>
      <c r="F55" s="241"/>
      <c r="G55" s="28"/>
      <c r="H55" s="123"/>
      <c r="I55" s="145"/>
      <c r="J55" s="145"/>
      <c r="K55" s="145"/>
      <c r="L55" s="153"/>
      <c r="M55" s="145"/>
      <c r="N55" s="177"/>
      <c r="O55" s="75"/>
      <c r="P55" s="75"/>
      <c r="Q55" s="75"/>
      <c r="R55" s="75"/>
      <c r="S55" s="75"/>
      <c r="T55" s="73"/>
      <c r="U55" s="73"/>
      <c r="V55" s="166" t="s">
        <v>197</v>
      </c>
    </row>
    <row r="56" spans="1:32" ht="22.5" customHeight="1" x14ac:dyDescent="0.3">
      <c r="A56" s="262"/>
      <c r="B56" s="205"/>
      <c r="C56" s="104"/>
      <c r="D56" s="132"/>
      <c r="E56" s="146"/>
      <c r="F56" s="250"/>
      <c r="G56" s="31"/>
      <c r="H56" s="123"/>
      <c r="I56" s="140"/>
      <c r="J56" s="140"/>
      <c r="K56" s="140"/>
      <c r="L56" s="140"/>
      <c r="M56" s="149"/>
      <c r="N56" s="177"/>
      <c r="O56" s="79"/>
      <c r="P56" s="79"/>
      <c r="Q56" s="79"/>
      <c r="R56" s="79"/>
      <c r="S56" s="80"/>
      <c r="T56" s="52"/>
      <c r="U56" s="70"/>
      <c r="V56" s="166" t="s">
        <v>198</v>
      </c>
    </row>
    <row r="57" spans="1:32" s="173" customFormat="1" ht="22.5" customHeight="1" x14ac:dyDescent="0.3">
      <c r="A57" s="262"/>
      <c r="B57" s="202"/>
      <c r="C57" s="2"/>
      <c r="D57" s="132"/>
      <c r="E57" s="146"/>
      <c r="F57" s="250"/>
      <c r="G57" s="28"/>
      <c r="H57" s="123"/>
      <c r="I57" s="132"/>
      <c r="J57" s="107"/>
      <c r="K57" s="107"/>
      <c r="L57" s="107"/>
      <c r="M57" s="132"/>
      <c r="N57" s="177"/>
      <c r="O57" s="52"/>
      <c r="P57" s="51"/>
      <c r="Q57" s="51"/>
      <c r="R57" s="51"/>
      <c r="S57" s="52"/>
      <c r="T57" s="52"/>
      <c r="U57" s="70"/>
      <c r="V57" s="166" t="s">
        <v>94</v>
      </c>
      <c r="W57" s="51"/>
      <c r="X57" s="51"/>
      <c r="Y57" s="51"/>
      <c r="Z57" s="51"/>
      <c r="AA57" s="51"/>
    </row>
    <row r="58" spans="1:32" s="175" customFormat="1" ht="22.5" customHeight="1" x14ac:dyDescent="0.3">
      <c r="A58" s="280"/>
      <c r="B58" s="345" t="s">
        <v>65</v>
      </c>
      <c r="C58" s="314"/>
      <c r="D58" s="315"/>
      <c r="E58" s="316"/>
      <c r="F58" s="313">
        <v>600</v>
      </c>
      <c r="G58" s="28">
        <v>770</v>
      </c>
      <c r="H58" s="123"/>
      <c r="I58" s="315">
        <f>SUM(I28:I57)</f>
        <v>31.687175</v>
      </c>
      <c r="J58" s="315">
        <f>SUM(J28:J57)</f>
        <v>25.53125</v>
      </c>
      <c r="K58" s="315">
        <f>SUM(K28:K57)</f>
        <v>99.917600000000007</v>
      </c>
      <c r="L58" s="315">
        <f>SUM(L28:L57)</f>
        <v>723.14</v>
      </c>
      <c r="M58" s="315">
        <f>SUM(M28:M57)</f>
        <v>15.884475</v>
      </c>
      <c r="N58" s="223"/>
      <c r="O58" s="51">
        <f>SUM(O29:O57)</f>
        <v>89.92</v>
      </c>
      <c r="P58" s="51">
        <f>SUM(P29:P57)</f>
        <v>69.169999999999987</v>
      </c>
      <c r="Q58" s="51">
        <f>SUM(Q29:Q57)</f>
        <v>446.97000000000008</v>
      </c>
      <c r="R58" s="51">
        <f>SUM(R29:R57)</f>
        <v>1118.6199999999999</v>
      </c>
      <c r="S58" s="51">
        <f>SUM(S29:S57)</f>
        <v>1667.7099999999998</v>
      </c>
      <c r="T58" s="52"/>
      <c r="U58" s="70"/>
      <c r="V58" s="166" t="s">
        <v>199</v>
      </c>
      <c r="W58" s="52">
        <f>SUM(D45)</f>
        <v>142.1875</v>
      </c>
      <c r="X58" s="51"/>
      <c r="Y58" s="51"/>
      <c r="Z58" s="51"/>
      <c r="AA58" s="51"/>
    </row>
    <row r="59" spans="1:32" ht="22.5" customHeight="1" x14ac:dyDescent="0.3">
      <c r="A59" s="281" t="s">
        <v>30</v>
      </c>
      <c r="B59" s="202" t="s">
        <v>123</v>
      </c>
      <c r="C59" s="104"/>
      <c r="D59" s="107"/>
      <c r="E59" s="107"/>
      <c r="F59" s="355">
        <v>120</v>
      </c>
      <c r="G59" s="355">
        <v>150</v>
      </c>
      <c r="H59" s="123">
        <v>1000</v>
      </c>
      <c r="I59" s="140">
        <f>SUM(O59*G59)/H59</f>
        <v>3.0644999999999998</v>
      </c>
      <c r="J59" s="140">
        <f>SUM(P59*G59)/H59</f>
        <v>4.8014999999999999</v>
      </c>
      <c r="K59" s="140">
        <f>SUM(Q59*G59)/H59</f>
        <v>20.439</v>
      </c>
      <c r="L59" s="140">
        <f>SUM(R59*G59)/H59</f>
        <v>137.25</v>
      </c>
      <c r="M59" s="149">
        <f>SUM(S59*G59)/H59</f>
        <v>18.160499999999999</v>
      </c>
      <c r="N59" s="177">
        <v>63</v>
      </c>
      <c r="O59" s="52">
        <v>20.43</v>
      </c>
      <c r="P59" s="52">
        <v>32.01</v>
      </c>
      <c r="Q59" s="52">
        <v>136.26</v>
      </c>
      <c r="R59" s="52">
        <v>915</v>
      </c>
      <c r="S59" s="52">
        <v>121.07</v>
      </c>
      <c r="T59" s="73"/>
      <c r="U59" s="73"/>
      <c r="V59" s="166" t="s">
        <v>200</v>
      </c>
    </row>
    <row r="60" spans="1:32" ht="22.5" customHeight="1" x14ac:dyDescent="0.3">
      <c r="A60" s="262"/>
      <c r="B60" s="201"/>
      <c r="C60" s="104" t="s">
        <v>23</v>
      </c>
      <c r="D60" s="133">
        <f>SUM(G60*T60)/H60</f>
        <v>171</v>
      </c>
      <c r="E60" s="133">
        <f>SUM(G60*U60)/H60</f>
        <v>128.25</v>
      </c>
      <c r="F60" s="241"/>
      <c r="G60" s="28">
        <f>SUM(G59)</f>
        <v>150</v>
      </c>
      <c r="H60" s="123">
        <v>1000</v>
      </c>
      <c r="I60" s="107"/>
      <c r="J60" s="107"/>
      <c r="K60" s="107"/>
      <c r="L60" s="107"/>
      <c r="M60" s="107"/>
      <c r="N60" s="177"/>
      <c r="T60" s="52">
        <v>1140</v>
      </c>
      <c r="U60" s="52">
        <v>855</v>
      </c>
      <c r="V60" s="166" t="s">
        <v>201</v>
      </c>
    </row>
    <row r="61" spans="1:32" ht="22.5" customHeight="1" x14ac:dyDescent="0.3">
      <c r="A61" s="262"/>
      <c r="B61" s="201"/>
      <c r="C61" s="101" t="s">
        <v>33</v>
      </c>
      <c r="D61" s="133">
        <f>SUM(G61*T61)/H61</f>
        <v>23.7</v>
      </c>
      <c r="E61" s="133">
        <f>SUM(G61*U61)/H61</f>
        <v>22.5</v>
      </c>
      <c r="F61" s="241"/>
      <c r="G61" s="28">
        <f>SUM(G59)</f>
        <v>150</v>
      </c>
      <c r="H61" s="123">
        <v>1000</v>
      </c>
      <c r="I61" s="107"/>
      <c r="J61" s="107"/>
      <c r="K61" s="107"/>
      <c r="L61" s="107"/>
      <c r="M61" s="107"/>
      <c r="N61" s="177"/>
      <c r="T61" s="52">
        <v>158</v>
      </c>
      <c r="U61" s="52">
        <v>150</v>
      </c>
      <c r="V61" s="166" t="s">
        <v>202</v>
      </c>
    </row>
    <row r="62" spans="1:32" ht="22.5" customHeight="1" x14ac:dyDescent="0.3">
      <c r="A62" s="262"/>
      <c r="B62" s="201"/>
      <c r="C62" s="113" t="s">
        <v>26</v>
      </c>
      <c r="D62" s="133">
        <f>SUM(G62*T62)/H62</f>
        <v>5.25</v>
      </c>
      <c r="E62" s="133">
        <f>SUM(G62*U62)/H62</f>
        <v>5.25</v>
      </c>
      <c r="F62" s="241"/>
      <c r="G62" s="28">
        <f>SUM(G59)</f>
        <v>150</v>
      </c>
      <c r="H62" s="123">
        <v>1000</v>
      </c>
      <c r="I62" s="107"/>
      <c r="J62" s="107"/>
      <c r="K62" s="107"/>
      <c r="L62" s="107"/>
      <c r="M62" s="107"/>
      <c r="N62" s="177"/>
      <c r="T62" s="52">
        <v>35</v>
      </c>
      <c r="U62" s="52">
        <v>35</v>
      </c>
      <c r="V62" s="166" t="s">
        <v>203</v>
      </c>
    </row>
    <row r="63" spans="1:32" ht="22.5" customHeight="1" x14ac:dyDescent="0.3">
      <c r="A63" s="262"/>
      <c r="B63" s="202" t="s">
        <v>124</v>
      </c>
      <c r="C63" s="107"/>
      <c r="D63" s="107"/>
      <c r="E63" s="107"/>
      <c r="F63" s="110">
        <v>120</v>
      </c>
      <c r="G63" s="110">
        <v>160</v>
      </c>
      <c r="H63" s="123">
        <v>80</v>
      </c>
      <c r="I63" s="140">
        <f>SUM(O63*G63)/H63</f>
        <v>15.86</v>
      </c>
      <c r="J63" s="140">
        <f>SUM(P63*G63)/H63</f>
        <v>9.1</v>
      </c>
      <c r="K63" s="140">
        <f>SUM(Q63*G63)/H63</f>
        <v>4.4000000000000004</v>
      </c>
      <c r="L63" s="140">
        <f>SUM(R63*G63)/H63</f>
        <v>162</v>
      </c>
      <c r="M63" s="149">
        <f>SUM(S63*G63)/H63</f>
        <v>3.6</v>
      </c>
      <c r="N63" s="177">
        <v>56</v>
      </c>
      <c r="O63" s="52">
        <v>7.93</v>
      </c>
      <c r="P63" s="52">
        <v>4.55</v>
      </c>
      <c r="Q63" s="52">
        <v>2.2000000000000002</v>
      </c>
      <c r="R63" s="52">
        <v>81</v>
      </c>
      <c r="S63" s="52">
        <v>1.8</v>
      </c>
      <c r="V63" s="166" t="s">
        <v>204</v>
      </c>
      <c r="W63" s="52">
        <f>SUM(D64)</f>
        <v>110</v>
      </c>
    </row>
    <row r="64" spans="1:32" ht="22.5" customHeight="1" x14ac:dyDescent="0.3">
      <c r="A64" s="262"/>
      <c r="B64" s="201"/>
      <c r="C64" s="101" t="s">
        <v>104</v>
      </c>
      <c r="D64" s="133">
        <f t="shared" ref="D64:D69" si="6">SUM(G64*T64)/H64</f>
        <v>110</v>
      </c>
      <c r="E64" s="133">
        <f t="shared" ref="E64:E69" si="7">SUM(G64*U64)/H64</f>
        <v>98</v>
      </c>
      <c r="F64" s="241"/>
      <c r="G64" s="28">
        <f>SUM(G63)</f>
        <v>160</v>
      </c>
      <c r="H64" s="123">
        <v>80</v>
      </c>
      <c r="I64" s="107"/>
      <c r="J64" s="107"/>
      <c r="K64" s="107"/>
      <c r="L64" s="107"/>
      <c r="M64" s="107"/>
      <c r="N64" s="177"/>
      <c r="T64" s="52">
        <v>55</v>
      </c>
      <c r="U64" s="52">
        <v>49</v>
      </c>
      <c r="V64" s="166" t="s">
        <v>205</v>
      </c>
    </row>
    <row r="65" spans="1:23" ht="22.5" customHeight="1" x14ac:dyDescent="0.3">
      <c r="A65" s="262"/>
      <c r="B65" s="201"/>
      <c r="C65" s="159" t="s">
        <v>27</v>
      </c>
      <c r="D65" s="133">
        <f t="shared" si="6"/>
        <v>34</v>
      </c>
      <c r="E65" s="133">
        <f t="shared" si="7"/>
        <v>34</v>
      </c>
      <c r="F65" s="241"/>
      <c r="G65" s="28">
        <f>SUM(G63)</f>
        <v>160</v>
      </c>
      <c r="H65" s="123">
        <v>80</v>
      </c>
      <c r="I65" s="107"/>
      <c r="J65" s="107"/>
      <c r="K65" s="107"/>
      <c r="L65" s="107"/>
      <c r="M65" s="107"/>
      <c r="N65" s="177"/>
      <c r="T65" s="52">
        <v>17</v>
      </c>
      <c r="U65" s="52">
        <v>17</v>
      </c>
      <c r="V65" s="166" t="s">
        <v>206</v>
      </c>
    </row>
    <row r="66" spans="1:23" ht="22.5" customHeight="1" x14ac:dyDescent="0.3">
      <c r="A66" s="262"/>
      <c r="B66" s="201"/>
      <c r="C66" s="104" t="s">
        <v>24</v>
      </c>
      <c r="D66" s="133">
        <f t="shared" si="6"/>
        <v>56</v>
      </c>
      <c r="E66" s="133">
        <f t="shared" si="7"/>
        <v>44</v>
      </c>
      <c r="F66" s="241"/>
      <c r="G66" s="28">
        <f>SUM(G63)</f>
        <v>160</v>
      </c>
      <c r="H66" s="123">
        <v>80</v>
      </c>
      <c r="I66" s="107"/>
      <c r="J66" s="107"/>
      <c r="K66" s="107"/>
      <c r="L66" s="107"/>
      <c r="M66" s="107"/>
      <c r="N66" s="177"/>
      <c r="T66" s="52">
        <v>28</v>
      </c>
      <c r="U66" s="52">
        <v>22</v>
      </c>
      <c r="V66" s="166" t="s">
        <v>207</v>
      </c>
      <c r="W66" s="52">
        <f>SUM(D15)</f>
        <v>0.3</v>
      </c>
    </row>
    <row r="67" spans="1:23" ht="22.5" customHeight="1" x14ac:dyDescent="0.3">
      <c r="A67" s="262"/>
      <c r="B67" s="201"/>
      <c r="C67" s="101" t="s">
        <v>54</v>
      </c>
      <c r="D67" s="133">
        <f t="shared" si="6"/>
        <v>4</v>
      </c>
      <c r="E67" s="133">
        <f t="shared" si="7"/>
        <v>4</v>
      </c>
      <c r="F67" s="241"/>
      <c r="G67" s="28">
        <f>SUM(G63)</f>
        <v>160</v>
      </c>
      <c r="H67" s="123">
        <v>80</v>
      </c>
      <c r="I67" s="107"/>
      <c r="J67" s="107"/>
      <c r="K67" s="107"/>
      <c r="L67" s="107"/>
      <c r="M67" s="107"/>
      <c r="N67" s="177"/>
      <c r="T67" s="52">
        <v>2</v>
      </c>
      <c r="U67" s="52">
        <v>2</v>
      </c>
      <c r="V67" s="166" t="s">
        <v>208</v>
      </c>
    </row>
    <row r="68" spans="1:23" ht="22.5" customHeight="1" x14ac:dyDescent="0.3">
      <c r="A68" s="262"/>
      <c r="B68" s="201"/>
      <c r="C68" s="104" t="s">
        <v>25</v>
      </c>
      <c r="D68" s="133">
        <f t="shared" si="6"/>
        <v>22</v>
      </c>
      <c r="E68" s="133">
        <f t="shared" si="7"/>
        <v>18</v>
      </c>
      <c r="F68" s="241"/>
      <c r="G68" s="28">
        <f>SUM(G63)</f>
        <v>160</v>
      </c>
      <c r="H68" s="123">
        <v>80</v>
      </c>
      <c r="I68" s="107"/>
      <c r="J68" s="107"/>
      <c r="K68" s="107"/>
      <c r="L68" s="107"/>
      <c r="M68" s="107"/>
      <c r="N68" s="177"/>
      <c r="T68" s="52">
        <v>11</v>
      </c>
      <c r="U68" s="52">
        <v>9</v>
      </c>
      <c r="V68" s="166" t="s">
        <v>209</v>
      </c>
      <c r="W68" s="52">
        <f>SUM(D75)</f>
        <v>25</v>
      </c>
    </row>
    <row r="69" spans="1:23" ht="22.5" customHeight="1" x14ac:dyDescent="0.3">
      <c r="A69" s="262"/>
      <c r="B69" s="201"/>
      <c r="C69" s="101" t="s">
        <v>51</v>
      </c>
      <c r="D69" s="133">
        <f t="shared" si="6"/>
        <v>8</v>
      </c>
      <c r="E69" s="133">
        <f t="shared" si="7"/>
        <v>8</v>
      </c>
      <c r="F69" s="241"/>
      <c r="G69" s="28">
        <f>SUM(G63)</f>
        <v>160</v>
      </c>
      <c r="H69" s="123">
        <v>80</v>
      </c>
      <c r="I69" s="107"/>
      <c r="J69" s="107"/>
      <c r="K69" s="107"/>
      <c r="L69" s="107"/>
      <c r="M69" s="107"/>
      <c r="N69" s="177"/>
      <c r="T69" s="52">
        <v>4</v>
      </c>
      <c r="U69" s="52">
        <v>4</v>
      </c>
      <c r="V69" s="166" t="s">
        <v>36</v>
      </c>
      <c r="W69" s="52">
        <f>SUM(D82)</f>
        <v>5</v>
      </c>
    </row>
    <row r="70" spans="1:23" ht="22.5" customHeight="1" x14ac:dyDescent="0.3">
      <c r="A70" s="262"/>
      <c r="B70" s="202" t="s">
        <v>247</v>
      </c>
      <c r="C70" s="113"/>
      <c r="D70" s="133"/>
      <c r="E70" s="133"/>
      <c r="F70" s="241">
        <v>40</v>
      </c>
      <c r="G70" s="355">
        <v>60</v>
      </c>
      <c r="H70" s="123">
        <v>23</v>
      </c>
      <c r="I70" s="140">
        <v>0.67</v>
      </c>
      <c r="J70" s="140">
        <v>3.71</v>
      </c>
      <c r="K70" s="140">
        <v>2.83</v>
      </c>
      <c r="L70" s="140">
        <v>47.46</v>
      </c>
      <c r="M70" s="149">
        <v>12.25</v>
      </c>
      <c r="N70" s="177">
        <v>13</v>
      </c>
      <c r="O70" s="190">
        <v>0.26400000000000001</v>
      </c>
      <c r="P70" s="190">
        <v>0.96499999999999997</v>
      </c>
      <c r="Q70" s="190">
        <v>0.82499999999999996</v>
      </c>
      <c r="R70" s="190">
        <v>17.2</v>
      </c>
      <c r="S70" s="172">
        <v>3.3</v>
      </c>
      <c r="T70" s="52">
        <v>29</v>
      </c>
      <c r="U70" s="52">
        <v>23</v>
      </c>
      <c r="V70" s="166" t="s">
        <v>210</v>
      </c>
    </row>
    <row r="71" spans="1:23" ht="22.5" customHeight="1" x14ac:dyDescent="0.3">
      <c r="A71" s="262"/>
      <c r="B71" s="202"/>
      <c r="C71" s="113" t="s">
        <v>41</v>
      </c>
      <c r="D71" s="133">
        <v>50.82</v>
      </c>
      <c r="E71" s="133">
        <v>43.2</v>
      </c>
      <c r="F71" s="241"/>
      <c r="G71" s="31"/>
      <c r="H71" s="123"/>
      <c r="I71" s="140"/>
      <c r="J71" s="140"/>
      <c r="K71" s="140"/>
      <c r="L71" s="140"/>
      <c r="M71" s="149"/>
      <c r="N71" s="177"/>
      <c r="O71" s="190"/>
      <c r="P71" s="190"/>
      <c r="Q71" s="190"/>
      <c r="R71" s="190"/>
      <c r="S71" s="172"/>
      <c r="T71" s="52"/>
      <c r="U71" s="52"/>
      <c r="V71" s="166"/>
    </row>
    <row r="72" spans="1:23" ht="22.5" customHeight="1" x14ac:dyDescent="0.3">
      <c r="A72" s="262"/>
      <c r="B72" s="202"/>
      <c r="C72" s="113" t="s">
        <v>25</v>
      </c>
      <c r="D72" s="133">
        <v>17.28</v>
      </c>
      <c r="E72" s="133">
        <v>14.52</v>
      </c>
      <c r="F72" s="241"/>
      <c r="G72" s="31"/>
      <c r="H72" s="123"/>
      <c r="I72" s="140"/>
      <c r="J72" s="140"/>
      <c r="K72" s="140"/>
      <c r="L72" s="140"/>
      <c r="M72" s="149"/>
      <c r="N72" s="177"/>
      <c r="O72" s="190"/>
      <c r="P72" s="190"/>
      <c r="Q72" s="190"/>
      <c r="R72" s="190"/>
      <c r="S72" s="172"/>
      <c r="T72" s="52"/>
      <c r="U72" s="52"/>
      <c r="V72" s="166"/>
    </row>
    <row r="73" spans="1:23" ht="22.5" customHeight="1" x14ac:dyDescent="0.3">
      <c r="A73" s="262"/>
      <c r="B73" s="202"/>
      <c r="C73" s="113" t="s">
        <v>51</v>
      </c>
      <c r="D73" s="133">
        <v>3.6</v>
      </c>
      <c r="E73" s="133">
        <v>3.6</v>
      </c>
      <c r="F73" s="241"/>
      <c r="G73" s="31"/>
      <c r="H73" s="123"/>
      <c r="I73" s="140"/>
      <c r="J73" s="140"/>
      <c r="K73" s="140"/>
      <c r="L73" s="140"/>
      <c r="M73" s="149"/>
      <c r="N73" s="177"/>
      <c r="O73" s="190"/>
      <c r="P73" s="190"/>
      <c r="Q73" s="190"/>
      <c r="R73" s="190"/>
      <c r="S73" s="172"/>
      <c r="T73" s="52"/>
      <c r="U73" s="52"/>
      <c r="V73" s="166"/>
    </row>
    <row r="74" spans="1:23" ht="22.5" customHeight="1" x14ac:dyDescent="0.3">
      <c r="A74" s="262"/>
      <c r="B74" s="202" t="s">
        <v>303</v>
      </c>
      <c r="C74" s="107"/>
      <c r="D74" s="107"/>
      <c r="E74" s="107"/>
      <c r="F74" s="110">
        <v>150</v>
      </c>
      <c r="G74" s="110">
        <v>180</v>
      </c>
      <c r="H74" s="123">
        <v>180</v>
      </c>
      <c r="I74" s="140">
        <f>SUM(O74*G74)/H74</f>
        <v>3.67</v>
      </c>
      <c r="J74" s="140">
        <f>SUM(P74*G74)/H74</f>
        <v>3.1900000000000004</v>
      </c>
      <c r="K74" s="140">
        <f>SUM(Q74*G74)/H74</f>
        <v>15.82</v>
      </c>
      <c r="L74" s="140">
        <f>SUM(R74*G74)/H74</f>
        <v>107</v>
      </c>
      <c r="M74" s="149">
        <f>SUM(S74*G74)/H74</f>
        <v>1.43</v>
      </c>
      <c r="N74" s="177">
        <v>83</v>
      </c>
      <c r="O74" s="52">
        <v>3.67</v>
      </c>
      <c r="P74" s="52">
        <v>3.19</v>
      </c>
      <c r="Q74" s="52">
        <v>15.82</v>
      </c>
      <c r="R74" s="52">
        <v>107</v>
      </c>
      <c r="S74" s="52">
        <v>1.43</v>
      </c>
      <c r="T74" s="52"/>
      <c r="U74" s="52"/>
      <c r="V74" s="166" t="s">
        <v>211</v>
      </c>
    </row>
    <row r="75" spans="1:23" ht="22.5" customHeight="1" x14ac:dyDescent="0.3">
      <c r="A75" s="262"/>
      <c r="B75" s="201"/>
      <c r="C75" s="101" t="s">
        <v>304</v>
      </c>
      <c r="D75" s="133">
        <v>25</v>
      </c>
      <c r="E75" s="133">
        <v>25</v>
      </c>
      <c r="F75" s="241"/>
      <c r="G75" s="28">
        <f>SUM(G74)</f>
        <v>180</v>
      </c>
      <c r="H75" s="123">
        <v>180</v>
      </c>
      <c r="I75" s="107"/>
      <c r="J75" s="107"/>
      <c r="K75" s="107"/>
      <c r="L75" s="107"/>
      <c r="M75" s="107"/>
      <c r="N75" s="177"/>
      <c r="T75" s="52">
        <v>2</v>
      </c>
      <c r="U75" s="52">
        <v>2</v>
      </c>
      <c r="V75" s="166" t="s">
        <v>212</v>
      </c>
      <c r="W75" s="52" t="e">
        <f>SUM(#REF!)</f>
        <v>#REF!</v>
      </c>
    </row>
    <row r="76" spans="1:23" ht="22.5" customHeight="1" x14ac:dyDescent="0.3">
      <c r="A76" s="262"/>
      <c r="B76" s="201"/>
      <c r="C76" s="101" t="s">
        <v>27</v>
      </c>
      <c r="D76" s="133">
        <v>200</v>
      </c>
      <c r="E76" s="133">
        <v>200</v>
      </c>
      <c r="F76" s="241"/>
      <c r="G76" s="28">
        <f>SUM(G74)</f>
        <v>180</v>
      </c>
      <c r="H76" s="123">
        <v>180</v>
      </c>
      <c r="I76" s="107"/>
      <c r="J76" s="107"/>
      <c r="K76" s="107"/>
      <c r="L76" s="107"/>
      <c r="M76" s="107"/>
      <c r="N76" s="177"/>
      <c r="T76" s="52">
        <v>80</v>
      </c>
      <c r="U76" s="52">
        <v>80</v>
      </c>
    </row>
    <row r="77" spans="1:23" ht="22.5" customHeight="1" x14ac:dyDescent="0.3">
      <c r="A77" s="262"/>
      <c r="B77" s="201"/>
      <c r="C77" s="101" t="s">
        <v>31</v>
      </c>
      <c r="D77" s="133">
        <v>3</v>
      </c>
      <c r="E77" s="133">
        <v>3</v>
      </c>
      <c r="F77" s="241"/>
      <c r="G77" s="28">
        <f>SUM(G74)</f>
        <v>180</v>
      </c>
      <c r="H77" s="123">
        <v>180</v>
      </c>
      <c r="I77" s="107"/>
      <c r="J77" s="107"/>
      <c r="K77" s="107"/>
      <c r="L77" s="107"/>
      <c r="M77" s="107"/>
      <c r="N77" s="177"/>
      <c r="T77" s="52">
        <v>10</v>
      </c>
      <c r="U77" s="52">
        <v>10</v>
      </c>
    </row>
    <row r="78" spans="1:23" ht="22.5" customHeight="1" x14ac:dyDescent="0.3">
      <c r="A78" s="262"/>
      <c r="B78" s="202" t="s">
        <v>127</v>
      </c>
      <c r="C78" s="101"/>
      <c r="D78" s="133">
        <f t="shared" ref="D78" si="8">SUM(G78*T78)/H78</f>
        <v>40</v>
      </c>
      <c r="E78" s="133">
        <f t="shared" ref="E78" si="9">SUM(G78*U78)/H78</f>
        <v>40</v>
      </c>
      <c r="F78" s="241">
        <v>30</v>
      </c>
      <c r="G78" s="110">
        <v>40</v>
      </c>
      <c r="H78" s="123">
        <v>40</v>
      </c>
      <c r="I78" s="140">
        <f>SUM(O78*G78)/H78</f>
        <v>2.81</v>
      </c>
      <c r="J78" s="140">
        <f>SUM(P78*G78)/H78</f>
        <v>3.8</v>
      </c>
      <c r="K78" s="140">
        <f>SUM(Q78*G78)/H78</f>
        <v>17.079999999999998</v>
      </c>
      <c r="L78" s="140">
        <f>SUM(R78*G78)/H78</f>
        <v>113.53</v>
      </c>
      <c r="M78" s="149">
        <f>SUM(S78*G78)/H78</f>
        <v>0</v>
      </c>
      <c r="N78" s="177">
        <v>93</v>
      </c>
      <c r="O78" s="172">
        <v>2.81</v>
      </c>
      <c r="P78" s="172">
        <v>3.8</v>
      </c>
      <c r="Q78" s="172">
        <v>17.079999999999998</v>
      </c>
      <c r="R78" s="172">
        <v>113.53</v>
      </c>
      <c r="S78" s="168">
        <v>0</v>
      </c>
      <c r="T78" s="52">
        <v>40</v>
      </c>
      <c r="U78" s="52">
        <v>40</v>
      </c>
      <c r="V78" s="166"/>
    </row>
    <row r="79" spans="1:23" ht="22.5" customHeight="1" x14ac:dyDescent="0.3">
      <c r="A79" s="262"/>
      <c r="B79" s="201"/>
      <c r="C79" s="104"/>
      <c r="D79" s="132"/>
      <c r="E79" s="132"/>
      <c r="F79" s="242"/>
      <c r="G79" s="28"/>
      <c r="H79" s="123"/>
      <c r="I79" s="107"/>
      <c r="J79" s="107"/>
      <c r="K79" s="107"/>
      <c r="L79" s="107"/>
      <c r="M79" s="107"/>
      <c r="N79" s="177"/>
      <c r="T79" s="52"/>
      <c r="U79" s="52"/>
      <c r="V79" s="166"/>
    </row>
    <row r="80" spans="1:23" ht="22.5" customHeight="1" x14ac:dyDescent="0.3">
      <c r="A80" s="262"/>
      <c r="B80" s="201"/>
      <c r="C80" s="104"/>
      <c r="D80" s="132"/>
      <c r="E80" s="132"/>
      <c r="F80" s="242"/>
      <c r="G80" s="28"/>
      <c r="H80" s="123"/>
      <c r="I80" s="107"/>
      <c r="J80" s="107"/>
      <c r="K80" s="107"/>
      <c r="L80" s="107"/>
      <c r="M80" s="107"/>
      <c r="N80" s="177"/>
      <c r="T80" s="52"/>
      <c r="U80" s="52"/>
      <c r="V80" s="166"/>
    </row>
    <row r="81" spans="1:27" s="175" customFormat="1" ht="22.5" customHeight="1" x14ac:dyDescent="0.3">
      <c r="A81" s="262"/>
      <c r="B81" s="345" t="s">
        <v>65</v>
      </c>
      <c r="C81" s="122"/>
      <c r="D81" s="315"/>
      <c r="E81" s="315"/>
      <c r="F81" s="191">
        <v>460</v>
      </c>
      <c r="G81" s="28">
        <v>590</v>
      </c>
      <c r="H81" s="123"/>
      <c r="I81" s="122">
        <f>SUM(I59:I80)</f>
        <v>26.074499999999997</v>
      </c>
      <c r="J81" s="122">
        <f>SUM(J59:J80)</f>
        <v>24.601500000000001</v>
      </c>
      <c r="K81" s="122">
        <f>SUM(K59:K80)</f>
        <v>60.568999999999996</v>
      </c>
      <c r="L81" s="122">
        <f>SUM(L59:L80)</f>
        <v>567.24</v>
      </c>
      <c r="M81" s="122">
        <f>SUM(M59:M80)</f>
        <v>35.4405</v>
      </c>
      <c r="N81" s="223"/>
      <c r="O81" s="86"/>
      <c r="P81" s="86"/>
      <c r="Q81" s="86"/>
      <c r="R81" s="86"/>
      <c r="S81" s="86"/>
      <c r="T81" s="52"/>
      <c r="U81" s="52"/>
      <c r="V81" s="166"/>
      <c r="W81" s="51"/>
      <c r="X81" s="51"/>
      <c r="Y81" s="51"/>
      <c r="Z81" s="51"/>
      <c r="AA81" s="51"/>
    </row>
    <row r="82" spans="1:27" ht="22.5" customHeight="1" x14ac:dyDescent="0.3">
      <c r="A82" s="14" t="s">
        <v>35</v>
      </c>
      <c r="B82" s="202" t="s">
        <v>36</v>
      </c>
      <c r="C82" s="101"/>
      <c r="D82" s="133">
        <v>5</v>
      </c>
      <c r="E82" s="132">
        <v>5</v>
      </c>
      <c r="F82" s="242">
        <v>4</v>
      </c>
      <c r="G82" s="110">
        <v>5</v>
      </c>
      <c r="H82" s="123">
        <v>4</v>
      </c>
      <c r="I82" s="132"/>
      <c r="J82" s="132"/>
      <c r="K82" s="132"/>
      <c r="L82" s="132"/>
      <c r="M82" s="132"/>
      <c r="N82" s="177"/>
      <c r="O82" s="52"/>
      <c r="P82" s="52"/>
      <c r="Q82" s="52"/>
      <c r="R82" s="52"/>
      <c r="S82" s="52"/>
      <c r="T82" s="52">
        <v>4</v>
      </c>
      <c r="U82" s="52">
        <v>4</v>
      </c>
      <c r="V82" s="166"/>
    </row>
    <row r="83" spans="1:27" ht="22.5" customHeight="1" thickBot="1" x14ac:dyDescent="0.35">
      <c r="A83" s="15"/>
      <c r="B83" s="206" t="s">
        <v>37</v>
      </c>
      <c r="C83" s="184"/>
      <c r="D83" s="143"/>
      <c r="E83" s="143"/>
      <c r="F83" s="243">
        <v>1529</v>
      </c>
      <c r="G83" s="47">
        <f t="shared" ref="G83:M83" si="10">SUM(G82,G81,G58,G27,G24)</f>
        <v>1892</v>
      </c>
      <c r="H83" s="27">
        <f t="shared" si="10"/>
        <v>4</v>
      </c>
      <c r="I83" s="143">
        <f t="shared" si="10"/>
        <v>68.907348406076167</v>
      </c>
      <c r="J83" s="184">
        <f t="shared" si="10"/>
        <v>67.3193701326487</v>
      </c>
      <c r="K83" s="184">
        <f t="shared" si="10"/>
        <v>272.22866011981176</v>
      </c>
      <c r="L83" s="184">
        <f t="shared" si="10"/>
        <v>1935.6031921266581</v>
      </c>
      <c r="M83" s="184">
        <f t="shared" si="10"/>
        <v>87.881038329054334</v>
      </c>
      <c r="N83" s="178"/>
      <c r="O83" s="52"/>
      <c r="P83" s="52"/>
      <c r="Q83" s="52"/>
      <c r="R83" s="52"/>
      <c r="S83" s="52"/>
      <c r="T83" s="52"/>
      <c r="U83" s="52"/>
      <c r="V83" s="166"/>
    </row>
    <row r="84" spans="1:27" ht="22.5" customHeight="1" x14ac:dyDescent="0.3">
      <c r="A84" s="160"/>
      <c r="B84" s="93"/>
      <c r="C84" s="93"/>
      <c r="D84" s="126"/>
      <c r="E84" s="126"/>
      <c r="F84" s="126"/>
      <c r="G84" s="93"/>
      <c r="H84" s="121"/>
      <c r="I84" s="126"/>
      <c r="J84" s="126"/>
      <c r="K84" s="126"/>
      <c r="L84" s="126"/>
      <c r="M84" s="126"/>
      <c r="N84" s="93"/>
      <c r="O84" s="52"/>
      <c r="P84" s="52"/>
      <c r="Q84" s="52"/>
      <c r="R84" s="52"/>
      <c r="S84" s="52"/>
      <c r="T84" s="52"/>
      <c r="U84" s="52"/>
      <c r="V84" s="166"/>
    </row>
    <row r="85" spans="1:27" ht="22.5" customHeight="1" x14ac:dyDescent="0.3">
      <c r="A85" s="174"/>
      <c r="B85" s="174"/>
      <c r="C85" s="174"/>
      <c r="D85" s="174"/>
      <c r="E85" s="174"/>
      <c r="F85" s="174"/>
      <c r="G85" s="174"/>
      <c r="H85" s="121"/>
      <c r="I85" s="174"/>
      <c r="J85" s="174"/>
      <c r="K85" s="174"/>
      <c r="L85" s="174"/>
      <c r="M85" s="174"/>
      <c r="N85" s="174"/>
      <c r="V85" s="166"/>
    </row>
    <row r="86" spans="1:27" ht="22.5" customHeight="1" x14ac:dyDescent="0.3">
      <c r="A86" s="174"/>
      <c r="B86" s="174"/>
      <c r="C86" s="174"/>
      <c r="D86" s="174"/>
      <c r="E86" s="174"/>
      <c r="F86" s="174"/>
      <c r="G86" s="174"/>
      <c r="H86" s="121"/>
      <c r="I86" s="174"/>
      <c r="J86" s="174"/>
      <c r="K86" s="174"/>
      <c r="L86" s="174"/>
      <c r="M86" s="174"/>
      <c r="N86" s="174"/>
      <c r="V86" s="166"/>
    </row>
    <row r="87" spans="1:27" ht="22.5" customHeight="1" x14ac:dyDescent="0.3">
      <c r="A87" s="174"/>
      <c r="B87" s="174"/>
      <c r="C87" s="174"/>
      <c r="D87" s="174"/>
      <c r="E87" s="174"/>
      <c r="F87" s="174"/>
      <c r="G87" s="174"/>
      <c r="H87" s="121"/>
      <c r="I87" s="174"/>
      <c r="J87" s="174"/>
      <c r="K87" s="174"/>
      <c r="L87" s="174"/>
      <c r="M87" s="174"/>
      <c r="N87" s="174"/>
    </row>
    <row r="88" spans="1:27" ht="22.5" customHeight="1" x14ac:dyDescent="0.3">
      <c r="A88" s="174"/>
      <c r="B88" s="174"/>
      <c r="C88" s="174"/>
      <c r="D88" s="174"/>
      <c r="E88" s="174"/>
      <c r="F88" s="174"/>
      <c r="G88" s="174"/>
      <c r="H88" s="121"/>
      <c r="I88" s="174"/>
      <c r="J88" s="174"/>
      <c r="K88" s="174"/>
      <c r="L88" s="174"/>
      <c r="M88" s="174"/>
      <c r="N88" s="174"/>
    </row>
    <row r="89" spans="1:27" ht="22.5" customHeight="1" x14ac:dyDescent="0.3">
      <c r="A89" s="174"/>
      <c r="B89" s="174"/>
      <c r="C89" s="174"/>
      <c r="D89" s="174"/>
      <c r="E89" s="174"/>
      <c r="F89" s="174"/>
      <c r="G89" s="174"/>
      <c r="H89" s="121"/>
      <c r="I89" s="174"/>
      <c r="J89" s="174"/>
      <c r="K89" s="174"/>
      <c r="L89" s="174"/>
      <c r="M89" s="174"/>
      <c r="N89" s="174"/>
    </row>
    <row r="90" spans="1:27" ht="22.5" customHeight="1" x14ac:dyDescent="0.3">
      <c r="A90" s="174"/>
      <c r="B90" s="174"/>
      <c r="C90" s="174"/>
      <c r="D90" s="174"/>
      <c r="E90" s="174"/>
      <c r="F90" s="174"/>
      <c r="G90" s="174"/>
      <c r="H90" s="121"/>
      <c r="I90" s="174"/>
      <c r="J90" s="174"/>
      <c r="K90" s="174"/>
      <c r="L90" s="174"/>
      <c r="M90" s="174"/>
      <c r="N90" s="174"/>
    </row>
    <row r="91" spans="1:27" ht="22.5" customHeight="1" x14ac:dyDescent="0.3">
      <c r="A91" s="174"/>
      <c r="B91" s="174"/>
      <c r="C91" s="174"/>
      <c r="D91" s="174"/>
      <c r="E91" s="174"/>
      <c r="F91" s="174"/>
      <c r="G91" s="174"/>
      <c r="H91" s="121"/>
      <c r="I91" s="174"/>
      <c r="J91" s="174"/>
      <c r="K91" s="174"/>
      <c r="L91" s="174"/>
      <c r="M91" s="174"/>
      <c r="N91" s="174"/>
    </row>
    <row r="92" spans="1:27" ht="22.5" customHeight="1" x14ac:dyDescent="0.3">
      <c r="A92" s="174"/>
      <c r="B92" s="174"/>
      <c r="C92" s="174"/>
      <c r="D92" s="174"/>
      <c r="E92" s="174"/>
      <c r="F92" s="174"/>
      <c r="G92" s="174"/>
      <c r="H92" s="121"/>
      <c r="I92" s="174"/>
      <c r="J92" s="174"/>
      <c r="K92" s="174"/>
      <c r="L92" s="174"/>
      <c r="M92" s="174"/>
      <c r="N92" s="174"/>
    </row>
    <row r="93" spans="1:27" ht="22.5" customHeight="1" x14ac:dyDescent="0.3">
      <c r="A93" s="174"/>
      <c r="B93" s="174"/>
      <c r="C93" s="174"/>
      <c r="D93" s="174"/>
      <c r="E93" s="174"/>
      <c r="F93" s="174"/>
      <c r="G93" s="174"/>
      <c r="H93" s="121"/>
      <c r="I93" s="174"/>
      <c r="J93" s="174"/>
      <c r="K93" s="174"/>
      <c r="L93" s="174"/>
      <c r="M93" s="174"/>
      <c r="N93" s="174"/>
    </row>
    <row r="94" spans="1:27" ht="22.5" customHeight="1" x14ac:dyDescent="0.3">
      <c r="A94" s="174"/>
      <c r="B94" s="174"/>
      <c r="C94" s="174"/>
      <c r="D94" s="174"/>
      <c r="E94" s="174"/>
      <c r="F94" s="174"/>
      <c r="G94" s="174"/>
      <c r="H94" s="121"/>
      <c r="I94" s="174"/>
      <c r="J94" s="174"/>
      <c r="K94" s="174"/>
      <c r="L94" s="174"/>
      <c r="M94" s="174"/>
      <c r="N94" s="174"/>
    </row>
    <row r="95" spans="1:27" ht="22.5" customHeight="1" x14ac:dyDescent="0.3">
      <c r="A95" s="174"/>
      <c r="B95" s="174"/>
      <c r="C95" s="174"/>
      <c r="D95" s="174"/>
      <c r="E95" s="174"/>
      <c r="F95" s="174"/>
      <c r="G95" s="174"/>
      <c r="H95" s="121"/>
      <c r="I95" s="174"/>
      <c r="J95" s="174"/>
      <c r="K95" s="174"/>
      <c r="L95" s="174"/>
      <c r="M95" s="174"/>
      <c r="N95" s="174"/>
    </row>
    <row r="96" spans="1:27" ht="22.5" customHeight="1" x14ac:dyDescent="0.3">
      <c r="A96" s="174"/>
      <c r="B96" s="174"/>
      <c r="C96" s="174"/>
      <c r="D96" s="174"/>
      <c r="E96" s="174"/>
      <c r="F96" s="174"/>
      <c r="G96" s="174"/>
      <c r="H96" s="121"/>
      <c r="I96" s="174"/>
      <c r="J96" s="174"/>
      <c r="K96" s="174"/>
      <c r="L96" s="174"/>
      <c r="M96" s="174"/>
      <c r="N96" s="174"/>
    </row>
    <row r="97" spans="1:14" ht="22.5" customHeight="1" x14ac:dyDescent="0.3">
      <c r="A97" s="174"/>
      <c r="B97" s="174"/>
      <c r="C97" s="174"/>
      <c r="D97" s="174"/>
      <c r="E97" s="174"/>
      <c r="F97" s="174"/>
      <c r="G97" s="174"/>
      <c r="H97" s="121"/>
      <c r="I97" s="174"/>
      <c r="J97" s="174"/>
      <c r="K97" s="174"/>
      <c r="L97" s="174"/>
      <c r="M97" s="174"/>
      <c r="N97" s="174"/>
    </row>
    <row r="98" spans="1:14" ht="22.5" customHeight="1" x14ac:dyDescent="0.3">
      <c r="A98" s="174"/>
      <c r="B98" s="174"/>
      <c r="C98" s="174"/>
      <c r="D98" s="174"/>
      <c r="E98" s="174"/>
      <c r="F98" s="174"/>
      <c r="G98" s="174"/>
      <c r="H98" s="121"/>
      <c r="I98" s="174"/>
      <c r="J98" s="174"/>
      <c r="K98" s="174"/>
      <c r="L98" s="174"/>
      <c r="M98" s="174"/>
      <c r="N98" s="174"/>
    </row>
    <row r="99" spans="1:14" ht="22.5" customHeight="1" x14ac:dyDescent="0.3">
      <c r="A99" s="174"/>
      <c r="B99" s="174"/>
      <c r="C99" s="174"/>
      <c r="D99" s="174"/>
      <c r="E99" s="174"/>
      <c r="F99" s="174"/>
      <c r="G99" s="174"/>
      <c r="H99" s="121"/>
      <c r="I99" s="174"/>
      <c r="J99" s="174"/>
      <c r="K99" s="174"/>
      <c r="L99" s="174"/>
      <c r="M99" s="174"/>
      <c r="N99" s="174"/>
    </row>
    <row r="100" spans="1:14" ht="22.5" customHeight="1" x14ac:dyDescent="0.3">
      <c r="A100" s="174"/>
      <c r="B100" s="174"/>
      <c r="C100" s="174"/>
      <c r="D100" s="174"/>
      <c r="E100" s="174"/>
      <c r="F100" s="174"/>
      <c r="G100" s="174"/>
      <c r="H100" s="121"/>
      <c r="I100" s="174"/>
      <c r="J100" s="174"/>
      <c r="K100" s="174"/>
      <c r="L100" s="174"/>
      <c r="M100" s="174"/>
      <c r="N100" s="174"/>
    </row>
    <row r="101" spans="1:14" ht="22.5" customHeight="1" x14ac:dyDescent="0.3">
      <c r="A101" s="174"/>
      <c r="B101" s="174"/>
      <c r="C101" s="174"/>
      <c r="D101" s="174"/>
      <c r="E101" s="174"/>
      <c r="F101" s="174"/>
      <c r="G101" s="174"/>
      <c r="H101" s="121"/>
      <c r="I101" s="174"/>
      <c r="J101" s="174"/>
      <c r="K101" s="174"/>
      <c r="L101" s="174"/>
      <c r="M101" s="174"/>
      <c r="N101" s="174"/>
    </row>
    <row r="102" spans="1:14" ht="22.5" customHeight="1" x14ac:dyDescent="0.3">
      <c r="A102" s="174"/>
      <c r="B102" s="174"/>
      <c r="C102" s="174"/>
      <c r="D102" s="174"/>
      <c r="E102" s="174"/>
      <c r="F102" s="174"/>
      <c r="G102" s="174"/>
      <c r="H102" s="121"/>
      <c r="I102" s="174"/>
      <c r="J102" s="174"/>
      <c r="K102" s="174"/>
      <c r="L102" s="174"/>
      <c r="M102" s="174"/>
      <c r="N102" s="174"/>
    </row>
    <row r="103" spans="1:14" ht="22.5" customHeight="1" x14ac:dyDescent="0.3">
      <c r="A103" s="174"/>
      <c r="B103" s="174"/>
      <c r="C103" s="174"/>
      <c r="D103" s="174"/>
      <c r="E103" s="174"/>
      <c r="F103" s="174"/>
      <c r="G103" s="174"/>
      <c r="H103" s="121"/>
      <c r="I103" s="174"/>
      <c r="J103" s="174"/>
      <c r="K103" s="174"/>
      <c r="L103" s="174"/>
      <c r="M103" s="174"/>
      <c r="N103" s="174"/>
    </row>
    <row r="104" spans="1:14" ht="22.5" customHeight="1" x14ac:dyDescent="0.3">
      <c r="A104" s="174"/>
      <c r="B104" s="174"/>
      <c r="C104" s="174"/>
      <c r="D104" s="174"/>
      <c r="E104" s="174"/>
      <c r="F104" s="174"/>
      <c r="G104" s="174"/>
      <c r="H104" s="121"/>
      <c r="I104" s="174"/>
      <c r="J104" s="174"/>
      <c r="K104" s="174"/>
      <c r="L104" s="174"/>
      <c r="M104" s="174"/>
      <c r="N104" s="174"/>
    </row>
    <row r="105" spans="1:14" ht="22.5" customHeight="1" x14ac:dyDescent="0.3">
      <c r="A105" s="174"/>
      <c r="B105" s="174"/>
      <c r="C105" s="174"/>
      <c r="D105" s="174"/>
      <c r="E105" s="174"/>
      <c r="F105" s="174"/>
      <c r="G105" s="174"/>
      <c r="H105" s="121"/>
      <c r="I105" s="174"/>
      <c r="J105" s="174"/>
      <c r="K105" s="174"/>
      <c r="L105" s="174"/>
      <c r="M105" s="174"/>
      <c r="N105" s="174"/>
    </row>
    <row r="106" spans="1:14" ht="22.5" customHeight="1" x14ac:dyDescent="0.3">
      <c r="A106" s="174"/>
      <c r="B106" s="174"/>
      <c r="C106" s="174"/>
      <c r="D106" s="174"/>
      <c r="E106" s="174"/>
      <c r="F106" s="174"/>
      <c r="G106" s="174"/>
      <c r="H106" s="121"/>
      <c r="I106" s="174"/>
      <c r="J106" s="174"/>
      <c r="K106" s="174"/>
      <c r="L106" s="174"/>
      <c r="M106" s="174"/>
      <c r="N106" s="174"/>
    </row>
    <row r="107" spans="1:14" ht="22.5" customHeight="1" x14ac:dyDescent="0.3">
      <c r="A107" s="174"/>
      <c r="B107" s="174"/>
      <c r="C107" s="174"/>
      <c r="D107" s="174"/>
      <c r="E107" s="174"/>
      <c r="F107" s="174"/>
      <c r="G107" s="174"/>
      <c r="H107" s="121"/>
      <c r="I107" s="174"/>
      <c r="J107" s="174"/>
      <c r="K107" s="174"/>
      <c r="L107" s="174"/>
      <c r="M107" s="174"/>
      <c r="N107" s="174"/>
    </row>
    <row r="108" spans="1:14" ht="22.5" customHeight="1" x14ac:dyDescent="0.3">
      <c r="A108" s="174"/>
      <c r="B108" s="174"/>
      <c r="C108" s="174"/>
      <c r="D108" s="174"/>
      <c r="E108" s="174"/>
      <c r="F108" s="174"/>
      <c r="G108" s="174"/>
      <c r="H108" s="121"/>
      <c r="I108" s="174"/>
      <c r="J108" s="174"/>
      <c r="K108" s="174"/>
      <c r="L108" s="174"/>
      <c r="M108" s="174"/>
      <c r="N108" s="174"/>
    </row>
    <row r="109" spans="1:14" ht="22.5" customHeight="1" x14ac:dyDescent="0.3">
      <c r="A109" s="174"/>
      <c r="B109" s="174"/>
      <c r="C109" s="174"/>
      <c r="D109" s="174"/>
      <c r="E109" s="174"/>
      <c r="F109" s="174"/>
      <c r="G109" s="174"/>
      <c r="H109" s="121"/>
      <c r="I109" s="174"/>
      <c r="J109" s="174"/>
      <c r="K109" s="174"/>
      <c r="L109" s="174"/>
      <c r="M109" s="174"/>
      <c r="N109" s="174"/>
    </row>
    <row r="110" spans="1:14" ht="22.5" customHeight="1" x14ac:dyDescent="0.3">
      <c r="A110" s="174"/>
      <c r="B110" s="174"/>
      <c r="C110" s="174"/>
      <c r="D110" s="174"/>
      <c r="E110" s="174"/>
      <c r="F110" s="174"/>
      <c r="G110" s="174"/>
      <c r="H110" s="121"/>
      <c r="I110" s="174"/>
      <c r="J110" s="174"/>
      <c r="K110" s="174"/>
      <c r="L110" s="174"/>
      <c r="M110" s="174"/>
      <c r="N110" s="174"/>
    </row>
    <row r="111" spans="1:14" ht="22.5" customHeight="1" x14ac:dyDescent="0.3">
      <c r="A111" s="174"/>
      <c r="B111" s="174"/>
      <c r="C111" s="174"/>
      <c r="D111" s="174"/>
      <c r="E111" s="174"/>
      <c r="F111" s="174"/>
      <c r="G111" s="174"/>
      <c r="H111" s="121"/>
      <c r="I111" s="174"/>
      <c r="J111" s="174"/>
      <c r="K111" s="174"/>
      <c r="L111" s="174"/>
      <c r="M111" s="174"/>
      <c r="N111" s="174"/>
    </row>
    <row r="112" spans="1:14" ht="22.5" customHeight="1" x14ac:dyDescent="0.3">
      <c r="A112" s="174"/>
      <c r="B112" s="174"/>
      <c r="C112" s="174"/>
      <c r="D112" s="174"/>
      <c r="E112" s="174"/>
      <c r="F112" s="174"/>
      <c r="G112" s="174"/>
      <c r="H112" s="121"/>
      <c r="I112" s="174"/>
      <c r="J112" s="174"/>
      <c r="K112" s="174"/>
      <c r="L112" s="174"/>
      <c r="M112" s="174"/>
      <c r="N112" s="174"/>
    </row>
    <row r="113" spans="1:14" ht="22.5" customHeight="1" x14ac:dyDescent="0.3">
      <c r="A113" s="174"/>
      <c r="B113" s="174"/>
      <c r="C113" s="174"/>
      <c r="D113" s="174"/>
      <c r="E113" s="174"/>
      <c r="F113" s="174"/>
      <c r="G113" s="174"/>
      <c r="H113" s="121"/>
      <c r="I113" s="174"/>
      <c r="J113" s="174"/>
      <c r="K113" s="174"/>
      <c r="L113" s="174"/>
      <c r="M113" s="174"/>
      <c r="N113" s="174"/>
    </row>
    <row r="114" spans="1:14" ht="22.5" customHeight="1" x14ac:dyDescent="0.3">
      <c r="A114" s="174"/>
      <c r="B114" s="174"/>
      <c r="C114" s="174"/>
      <c r="D114" s="174"/>
      <c r="E114" s="174"/>
      <c r="F114" s="174"/>
      <c r="G114" s="174"/>
      <c r="H114" s="121"/>
      <c r="I114" s="174"/>
      <c r="J114" s="174"/>
      <c r="K114" s="174"/>
      <c r="L114" s="174"/>
      <c r="M114" s="174"/>
      <c r="N114" s="174"/>
    </row>
    <row r="115" spans="1:14" ht="22.5" customHeight="1" x14ac:dyDescent="0.3">
      <c r="A115" s="174"/>
      <c r="B115" s="174"/>
      <c r="C115" s="174"/>
      <c r="D115" s="174"/>
      <c r="E115" s="174"/>
      <c r="F115" s="174"/>
      <c r="G115" s="174"/>
      <c r="H115" s="121"/>
      <c r="I115" s="174"/>
      <c r="J115" s="174"/>
      <c r="K115" s="174"/>
      <c r="L115" s="174"/>
      <c r="M115" s="174"/>
      <c r="N115" s="174"/>
    </row>
    <row r="116" spans="1:14" ht="22.5" customHeight="1" x14ac:dyDescent="0.3">
      <c r="A116" s="174"/>
      <c r="B116" s="174"/>
      <c r="C116" s="174"/>
      <c r="D116" s="174"/>
      <c r="E116" s="174"/>
      <c r="F116" s="174"/>
      <c r="G116" s="174"/>
      <c r="H116" s="121"/>
      <c r="I116" s="174"/>
      <c r="J116" s="174"/>
      <c r="K116" s="174"/>
      <c r="L116" s="174"/>
      <c r="M116" s="174"/>
      <c r="N116" s="174"/>
    </row>
    <row r="117" spans="1:14" ht="22.5" customHeight="1" x14ac:dyDescent="0.3">
      <c r="A117" s="174"/>
      <c r="B117" s="174"/>
      <c r="C117" s="174"/>
      <c r="D117" s="174"/>
      <c r="E117" s="174"/>
      <c r="F117" s="174"/>
      <c r="G117" s="174"/>
      <c r="H117" s="121"/>
      <c r="I117" s="174"/>
      <c r="J117" s="174"/>
      <c r="K117" s="174"/>
      <c r="L117" s="174"/>
      <c r="M117" s="174"/>
      <c r="N117" s="174"/>
    </row>
    <row r="118" spans="1:14" ht="22.5" customHeight="1" x14ac:dyDescent="0.3">
      <c r="A118" s="174"/>
      <c r="B118" s="174"/>
      <c r="C118" s="174"/>
      <c r="D118" s="174"/>
      <c r="E118" s="174"/>
      <c r="F118" s="174"/>
      <c r="G118" s="174"/>
      <c r="H118" s="121"/>
      <c r="I118" s="174"/>
      <c r="J118" s="174"/>
      <c r="K118" s="174"/>
      <c r="L118" s="174"/>
      <c r="M118" s="174"/>
      <c r="N118" s="174"/>
    </row>
    <row r="119" spans="1:14" ht="22.5" customHeight="1" x14ac:dyDescent="0.3">
      <c r="A119" s="174"/>
      <c r="B119" s="174"/>
      <c r="C119" s="174"/>
      <c r="D119" s="174"/>
      <c r="E119" s="174"/>
      <c r="F119" s="174"/>
      <c r="G119" s="174"/>
      <c r="H119" s="121"/>
      <c r="I119" s="174"/>
      <c r="J119" s="174"/>
      <c r="K119" s="174"/>
      <c r="L119" s="174"/>
      <c r="M119" s="174"/>
      <c r="N119" s="174"/>
    </row>
    <row r="120" spans="1:14" ht="22.5" customHeight="1" x14ac:dyDescent="0.3">
      <c r="A120" s="174"/>
      <c r="B120" s="174"/>
      <c r="C120" s="174"/>
      <c r="D120" s="174"/>
      <c r="E120" s="174"/>
      <c r="F120" s="174"/>
      <c r="G120" s="174"/>
      <c r="H120" s="121"/>
      <c r="I120" s="174"/>
      <c r="J120" s="174"/>
      <c r="K120" s="174"/>
      <c r="L120" s="174"/>
      <c r="M120" s="174"/>
      <c r="N120" s="174"/>
    </row>
    <row r="121" spans="1:14" ht="22.5" customHeight="1" x14ac:dyDescent="0.3">
      <c r="A121" s="174"/>
      <c r="B121" s="174"/>
      <c r="C121" s="174"/>
      <c r="D121" s="174"/>
      <c r="E121" s="174"/>
      <c r="F121" s="174"/>
      <c r="G121" s="174"/>
      <c r="H121" s="121"/>
      <c r="I121" s="174"/>
      <c r="J121" s="174"/>
      <c r="K121" s="174"/>
      <c r="L121" s="174"/>
      <c r="M121" s="174"/>
      <c r="N121" s="174"/>
    </row>
    <row r="122" spans="1:14" ht="22.5" customHeight="1" x14ac:dyDescent="0.3">
      <c r="A122" s="174"/>
      <c r="B122" s="174"/>
      <c r="C122" s="174"/>
      <c r="D122" s="174"/>
      <c r="E122" s="174"/>
      <c r="F122" s="174"/>
      <c r="G122" s="174"/>
      <c r="H122" s="121"/>
      <c r="I122" s="174"/>
      <c r="J122" s="174"/>
      <c r="K122" s="174"/>
      <c r="L122" s="174"/>
      <c r="M122" s="174"/>
      <c r="N122" s="174"/>
    </row>
    <row r="123" spans="1:14" ht="22.5" customHeight="1" x14ac:dyDescent="0.3">
      <c r="A123" s="174"/>
      <c r="B123" s="174"/>
      <c r="C123" s="174"/>
      <c r="D123" s="174"/>
      <c r="E123" s="174"/>
      <c r="F123" s="174"/>
      <c r="G123" s="174"/>
      <c r="H123" s="121"/>
      <c r="I123" s="174"/>
      <c r="J123" s="174"/>
      <c r="K123" s="174"/>
      <c r="L123" s="174"/>
      <c r="M123" s="174"/>
      <c r="N123" s="174"/>
    </row>
    <row r="124" spans="1:14" ht="22.5" customHeight="1" x14ac:dyDescent="0.3">
      <c r="A124" s="174"/>
      <c r="B124" s="174"/>
      <c r="C124" s="174"/>
      <c r="D124" s="174"/>
      <c r="E124" s="174"/>
      <c r="F124" s="174"/>
      <c r="G124" s="174"/>
      <c r="H124" s="121"/>
      <c r="I124" s="174"/>
      <c r="J124" s="174"/>
      <c r="K124" s="174"/>
      <c r="L124" s="174"/>
      <c r="M124" s="174"/>
      <c r="N124" s="174"/>
    </row>
    <row r="125" spans="1:14" ht="22.5" customHeight="1" x14ac:dyDescent="0.3">
      <c r="A125" s="174"/>
      <c r="B125" s="174"/>
      <c r="C125" s="174"/>
      <c r="D125" s="174"/>
      <c r="E125" s="174"/>
      <c r="F125" s="174"/>
      <c r="G125" s="174"/>
      <c r="H125" s="121"/>
      <c r="I125" s="174"/>
      <c r="J125" s="174"/>
      <c r="K125" s="174"/>
      <c r="L125" s="174"/>
      <c r="M125" s="174"/>
      <c r="N125" s="174"/>
    </row>
    <row r="126" spans="1:14" ht="22.5" customHeight="1" x14ac:dyDescent="0.3">
      <c r="A126" s="174"/>
      <c r="B126" s="174"/>
      <c r="C126" s="174"/>
      <c r="D126" s="174"/>
      <c r="E126" s="174"/>
      <c r="F126" s="174"/>
      <c r="G126" s="174"/>
      <c r="H126" s="121"/>
      <c r="I126" s="174"/>
      <c r="J126" s="174"/>
      <c r="K126" s="174"/>
      <c r="L126" s="174"/>
      <c r="M126" s="174"/>
      <c r="N126" s="174"/>
    </row>
    <row r="127" spans="1:14" ht="22.5" customHeight="1" x14ac:dyDescent="0.3">
      <c r="A127" s="174"/>
      <c r="B127" s="174"/>
      <c r="C127" s="174"/>
      <c r="D127" s="174"/>
      <c r="E127" s="174"/>
      <c r="F127" s="174"/>
      <c r="G127" s="174"/>
      <c r="H127" s="121"/>
      <c r="I127" s="174"/>
      <c r="J127" s="174"/>
      <c r="K127" s="174"/>
      <c r="L127" s="174"/>
      <c r="M127" s="174"/>
      <c r="N127" s="174"/>
    </row>
    <row r="128" spans="1:14" ht="22.5" customHeight="1" x14ac:dyDescent="0.3">
      <c r="A128" s="174"/>
      <c r="B128" s="174"/>
      <c r="C128" s="174"/>
      <c r="D128" s="174"/>
      <c r="E128" s="174"/>
      <c r="F128" s="174"/>
      <c r="G128" s="174"/>
      <c r="H128" s="121"/>
      <c r="I128" s="174"/>
      <c r="J128" s="174"/>
      <c r="K128" s="174"/>
      <c r="L128" s="174"/>
      <c r="M128" s="174"/>
      <c r="N128" s="174"/>
    </row>
    <row r="129" spans="1:14" ht="22.5" customHeight="1" x14ac:dyDescent="0.3">
      <c r="A129" s="174"/>
      <c r="B129" s="174"/>
      <c r="C129" s="174"/>
      <c r="D129" s="174"/>
      <c r="E129" s="174"/>
      <c r="F129" s="174"/>
      <c r="G129" s="174"/>
      <c r="H129" s="121"/>
      <c r="I129" s="174"/>
      <c r="J129" s="174"/>
      <c r="K129" s="174"/>
      <c r="L129" s="174"/>
      <c r="M129" s="174"/>
      <c r="N129" s="174"/>
    </row>
    <row r="130" spans="1:14" ht="22.5" customHeight="1" x14ac:dyDescent="0.3">
      <c r="A130" s="174"/>
      <c r="B130" s="174"/>
      <c r="C130" s="174"/>
      <c r="D130" s="174"/>
      <c r="E130" s="174"/>
      <c r="F130" s="174"/>
      <c r="G130" s="174"/>
      <c r="H130" s="121"/>
      <c r="I130" s="174"/>
      <c r="J130" s="174"/>
      <c r="K130" s="174"/>
      <c r="L130" s="174"/>
      <c r="M130" s="174"/>
      <c r="N130" s="174"/>
    </row>
    <row r="131" spans="1:14" ht="22.5" customHeight="1" x14ac:dyDescent="0.3">
      <c r="A131" s="174"/>
      <c r="B131" s="174"/>
      <c r="C131" s="174"/>
      <c r="D131" s="174"/>
      <c r="E131" s="174"/>
      <c r="F131" s="174"/>
      <c r="G131" s="174"/>
      <c r="H131" s="121"/>
      <c r="I131" s="174"/>
      <c r="J131" s="174"/>
      <c r="K131" s="174"/>
      <c r="L131" s="174"/>
      <c r="M131" s="174"/>
      <c r="N131" s="174"/>
    </row>
    <row r="132" spans="1:14" ht="22.5" customHeight="1" x14ac:dyDescent="0.3">
      <c r="A132" s="174"/>
      <c r="B132" s="174"/>
      <c r="C132" s="174"/>
      <c r="D132" s="174"/>
      <c r="E132" s="174"/>
      <c r="F132" s="174"/>
      <c r="G132" s="174"/>
      <c r="H132" s="121"/>
      <c r="I132" s="174"/>
      <c r="J132" s="174"/>
      <c r="K132" s="174"/>
      <c r="L132" s="174"/>
      <c r="M132" s="174"/>
      <c r="N132" s="174"/>
    </row>
    <row r="133" spans="1:14" ht="22.5" customHeight="1" x14ac:dyDescent="0.3">
      <c r="A133" s="174"/>
      <c r="B133" s="174"/>
      <c r="C133" s="174"/>
      <c r="D133" s="174"/>
      <c r="E133" s="174"/>
      <c r="F133" s="174"/>
      <c r="G133" s="174"/>
      <c r="H133" s="121"/>
      <c r="I133" s="174"/>
      <c r="J133" s="174"/>
      <c r="K133" s="174"/>
      <c r="L133" s="174"/>
      <c r="M133" s="174"/>
      <c r="N133" s="174"/>
    </row>
    <row r="134" spans="1:14" ht="22.5" customHeight="1" x14ac:dyDescent="0.3">
      <c r="A134" s="174"/>
      <c r="B134" s="174"/>
      <c r="C134" s="174"/>
      <c r="D134" s="174"/>
      <c r="E134" s="174"/>
      <c r="F134" s="174"/>
      <c r="G134" s="174"/>
      <c r="H134" s="121"/>
      <c r="I134" s="174"/>
      <c r="J134" s="174"/>
      <c r="K134" s="174"/>
      <c r="L134" s="174"/>
      <c r="M134" s="174"/>
      <c r="N134" s="174"/>
    </row>
    <row r="135" spans="1:14" ht="22.5" customHeight="1" x14ac:dyDescent="0.3">
      <c r="A135" s="174"/>
      <c r="B135" s="174"/>
      <c r="C135" s="174"/>
      <c r="D135" s="174"/>
      <c r="E135" s="174"/>
      <c r="F135" s="174"/>
      <c r="G135" s="174"/>
      <c r="H135" s="121"/>
      <c r="I135" s="174"/>
      <c r="J135" s="174"/>
      <c r="K135" s="174"/>
      <c r="L135" s="174"/>
      <c r="M135" s="174"/>
      <c r="N135" s="174"/>
    </row>
    <row r="136" spans="1:14" ht="22.5" customHeight="1" x14ac:dyDescent="0.3">
      <c r="A136" s="174"/>
      <c r="B136" s="174"/>
      <c r="C136" s="174"/>
      <c r="D136" s="174"/>
      <c r="E136" s="174"/>
      <c r="F136" s="174"/>
      <c r="G136" s="174"/>
      <c r="H136" s="121"/>
      <c r="I136" s="174"/>
      <c r="J136" s="174"/>
      <c r="K136" s="174"/>
      <c r="L136" s="174"/>
      <c r="M136" s="174"/>
      <c r="N136" s="174"/>
    </row>
    <row r="137" spans="1:14" ht="22.5" customHeight="1" x14ac:dyDescent="0.3">
      <c r="A137" s="174"/>
      <c r="B137" s="174"/>
      <c r="C137" s="174"/>
      <c r="D137" s="174"/>
      <c r="E137" s="174"/>
      <c r="F137" s="174"/>
      <c r="G137" s="174"/>
      <c r="H137" s="121"/>
      <c r="I137" s="174"/>
      <c r="J137" s="174"/>
      <c r="K137" s="174"/>
      <c r="L137" s="174"/>
      <c r="M137" s="174"/>
      <c r="N137" s="174"/>
    </row>
    <row r="138" spans="1:14" ht="22.5" customHeight="1" x14ac:dyDescent="0.3">
      <c r="A138" s="174"/>
      <c r="B138" s="174"/>
      <c r="C138" s="174"/>
      <c r="D138" s="174"/>
      <c r="E138" s="174"/>
      <c r="F138" s="174"/>
      <c r="G138" s="174"/>
      <c r="H138" s="121"/>
      <c r="I138" s="174"/>
      <c r="J138" s="174"/>
      <c r="K138" s="174"/>
      <c r="L138" s="174"/>
      <c r="M138" s="174"/>
      <c r="N138" s="174"/>
    </row>
    <row r="139" spans="1:14" ht="22.5" customHeight="1" x14ac:dyDescent="0.3">
      <c r="A139" s="174"/>
      <c r="B139" s="174"/>
      <c r="C139" s="174"/>
      <c r="D139" s="174"/>
      <c r="E139" s="174"/>
      <c r="F139" s="174"/>
      <c r="G139" s="174"/>
      <c r="H139" s="121"/>
      <c r="I139" s="174"/>
      <c r="J139" s="174"/>
      <c r="K139" s="174"/>
      <c r="L139" s="174"/>
      <c r="M139" s="174"/>
      <c r="N139" s="174"/>
    </row>
    <row r="140" spans="1:14" ht="22.5" customHeight="1" x14ac:dyDescent="0.3">
      <c r="A140" s="174"/>
      <c r="B140" s="174"/>
      <c r="C140" s="174"/>
      <c r="D140" s="174"/>
      <c r="E140" s="174"/>
      <c r="F140" s="174"/>
      <c r="G140" s="174"/>
      <c r="H140" s="121"/>
      <c r="I140" s="174"/>
      <c r="J140" s="174"/>
      <c r="K140" s="174"/>
      <c r="L140" s="174"/>
      <c r="M140" s="174"/>
      <c r="N140" s="174"/>
    </row>
    <row r="141" spans="1:14" ht="22.5" customHeight="1" x14ac:dyDescent="0.3">
      <c r="A141" s="174"/>
      <c r="B141" s="174"/>
      <c r="C141" s="174"/>
      <c r="D141" s="174"/>
      <c r="E141" s="174"/>
      <c r="F141" s="174"/>
      <c r="G141" s="174"/>
      <c r="H141" s="121"/>
      <c r="I141" s="174"/>
      <c r="J141" s="174"/>
      <c r="K141" s="174"/>
      <c r="L141" s="174"/>
      <c r="M141" s="174"/>
      <c r="N141" s="174"/>
    </row>
    <row r="142" spans="1:14" ht="22.5" customHeight="1" x14ac:dyDescent="0.3">
      <c r="A142" s="174"/>
      <c r="B142" s="174"/>
      <c r="C142" s="174"/>
      <c r="D142" s="174"/>
      <c r="E142" s="174"/>
      <c r="F142" s="174"/>
      <c r="G142" s="174"/>
      <c r="H142" s="121"/>
      <c r="I142" s="174"/>
      <c r="J142" s="174"/>
      <c r="K142" s="174"/>
      <c r="L142" s="174"/>
      <c r="M142" s="174"/>
      <c r="N142" s="174"/>
    </row>
    <row r="143" spans="1:14" ht="22.5" customHeight="1" x14ac:dyDescent="0.3">
      <c r="A143" s="174"/>
      <c r="B143" s="174"/>
      <c r="C143" s="174"/>
      <c r="D143" s="174"/>
      <c r="E143" s="174"/>
      <c r="F143" s="174"/>
      <c r="G143" s="174"/>
      <c r="H143" s="121"/>
      <c r="I143" s="174"/>
      <c r="J143" s="174"/>
      <c r="K143" s="174"/>
      <c r="L143" s="174"/>
      <c r="M143" s="174"/>
      <c r="N143" s="174"/>
    </row>
    <row r="144" spans="1:14" ht="22.5" customHeight="1" x14ac:dyDescent="0.3">
      <c r="A144" s="174"/>
      <c r="B144" s="174"/>
      <c r="C144" s="174"/>
      <c r="D144" s="174"/>
      <c r="E144" s="174"/>
      <c r="F144" s="174"/>
      <c r="G144" s="174"/>
      <c r="H144" s="121"/>
      <c r="I144" s="174"/>
      <c r="J144" s="174"/>
      <c r="K144" s="174"/>
      <c r="L144" s="174"/>
      <c r="M144" s="174"/>
      <c r="N144" s="174"/>
    </row>
    <row r="145" spans="1:14" ht="22.5" customHeight="1" x14ac:dyDescent="0.3">
      <c r="A145" s="174"/>
      <c r="B145" s="174"/>
      <c r="C145" s="174"/>
      <c r="D145" s="174"/>
      <c r="E145" s="174"/>
      <c r="F145" s="174"/>
      <c r="G145" s="174"/>
      <c r="H145" s="121"/>
      <c r="I145" s="174"/>
      <c r="J145" s="174"/>
      <c r="K145" s="174"/>
      <c r="L145" s="174"/>
      <c r="M145" s="174"/>
      <c r="N145" s="174"/>
    </row>
    <row r="146" spans="1:14" ht="22.5" customHeight="1" x14ac:dyDescent="0.3">
      <c r="A146" s="174"/>
      <c r="B146" s="174"/>
      <c r="C146" s="174"/>
      <c r="D146" s="174"/>
      <c r="E146" s="174"/>
      <c r="F146" s="174"/>
      <c r="G146" s="174"/>
      <c r="H146" s="121"/>
      <c r="I146" s="174"/>
      <c r="J146" s="174"/>
      <c r="K146" s="174"/>
      <c r="L146" s="174"/>
      <c r="M146" s="174"/>
      <c r="N146" s="174"/>
    </row>
    <row r="147" spans="1:14" ht="22.5" customHeight="1" x14ac:dyDescent="0.3">
      <c r="A147" s="174"/>
      <c r="B147" s="174"/>
      <c r="C147" s="174"/>
      <c r="D147" s="174"/>
      <c r="E147" s="174"/>
      <c r="F147" s="174"/>
      <c r="G147" s="174"/>
      <c r="H147" s="121"/>
      <c r="I147" s="174"/>
      <c r="J147" s="174"/>
      <c r="K147" s="174"/>
      <c r="L147" s="174"/>
      <c r="M147" s="174"/>
      <c r="N147" s="174"/>
    </row>
    <row r="148" spans="1:14" ht="22.5" customHeight="1" x14ac:dyDescent="0.3">
      <c r="A148" s="174"/>
      <c r="B148" s="174"/>
      <c r="C148" s="174"/>
      <c r="D148" s="174"/>
      <c r="E148" s="174"/>
      <c r="F148" s="174"/>
      <c r="G148" s="174"/>
      <c r="H148" s="121"/>
      <c r="I148" s="174"/>
      <c r="J148" s="174"/>
      <c r="K148" s="174"/>
      <c r="L148" s="174"/>
      <c r="M148" s="174"/>
      <c r="N148" s="174"/>
    </row>
    <row r="149" spans="1:14" ht="22.5" customHeight="1" x14ac:dyDescent="0.3">
      <c r="A149" s="174"/>
      <c r="B149" s="174"/>
      <c r="C149" s="174"/>
      <c r="D149" s="174"/>
      <c r="E149" s="174"/>
      <c r="F149" s="174"/>
      <c r="G149" s="174"/>
      <c r="H149" s="121"/>
      <c r="I149" s="174"/>
      <c r="J149" s="174"/>
      <c r="K149" s="174"/>
      <c r="L149" s="174"/>
      <c r="M149" s="174"/>
      <c r="N149" s="174"/>
    </row>
    <row r="150" spans="1:14" ht="22.5" customHeight="1" x14ac:dyDescent="0.3">
      <c r="A150" s="174"/>
      <c r="B150" s="174"/>
      <c r="C150" s="174"/>
      <c r="D150" s="174"/>
      <c r="E150" s="174"/>
      <c r="F150" s="174"/>
      <c r="G150" s="174"/>
      <c r="H150" s="121"/>
      <c r="I150" s="174"/>
      <c r="J150" s="174"/>
      <c r="K150" s="174"/>
      <c r="L150" s="174"/>
      <c r="M150" s="174"/>
      <c r="N150" s="174"/>
    </row>
    <row r="151" spans="1:14" ht="22.5" customHeight="1" x14ac:dyDescent="0.3">
      <c r="A151" s="174"/>
      <c r="B151" s="174"/>
      <c r="C151" s="174"/>
      <c r="D151" s="174"/>
      <c r="E151" s="174"/>
      <c r="F151" s="174"/>
      <c r="G151" s="174"/>
      <c r="H151" s="121"/>
      <c r="I151" s="174"/>
      <c r="J151" s="174"/>
      <c r="K151" s="174"/>
      <c r="L151" s="174"/>
      <c r="M151" s="174"/>
      <c r="N151" s="174"/>
    </row>
  </sheetData>
  <mergeCells count="11">
    <mergeCell ref="A5:M5"/>
    <mergeCell ref="A6:A7"/>
    <mergeCell ref="B6:B7"/>
    <mergeCell ref="G6:G7"/>
    <mergeCell ref="H6:H7"/>
    <mergeCell ref="I6:K6"/>
    <mergeCell ref="O6:Q6"/>
    <mergeCell ref="A8:A24"/>
    <mergeCell ref="A25:A27"/>
    <mergeCell ref="A28:A58"/>
    <mergeCell ref="A59:A81"/>
  </mergeCells>
  <pageMargins left="0.7" right="0.7" top="0.75" bottom="0.75" header="0.3" footer="0.3"/>
  <pageSetup paperSize="9" scale="38" orientation="portrait" r:id="rId1"/>
  <rowBreaks count="1" manualBreakCount="1">
    <brk id="84" max="16383" man="1"/>
  </rowBreaks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I147"/>
  <sheetViews>
    <sheetView view="pageBreakPreview" topLeftCell="A10" zoomScale="60" zoomScaleNormal="60" workbookViewId="0">
      <selection activeCell="F78" sqref="F78:G78"/>
    </sheetView>
  </sheetViews>
  <sheetFormatPr defaultRowHeight="22.5" customHeight="1" x14ac:dyDescent="0.3"/>
  <cols>
    <col min="1" max="1" width="27.28515625" style="120" customWidth="1"/>
    <col min="2" max="2" width="40.140625" style="120" customWidth="1"/>
    <col min="3" max="3" width="23.7109375" style="120" customWidth="1"/>
    <col min="4" max="5" width="9.85546875" style="120"/>
    <col min="6" max="6" width="10.85546875" style="120" bestFit="1" customWidth="1"/>
    <col min="7" max="7" width="9.85546875" style="120"/>
    <col min="8" max="8" width="1.7109375" style="175" customWidth="1"/>
    <col min="9" max="14" width="9.85546875" style="120"/>
    <col min="15" max="22" width="9.85546875" style="51"/>
    <col min="23" max="26" width="9.140625" style="51"/>
    <col min="27" max="16384" width="9.140625" style="120"/>
  </cols>
  <sheetData>
    <row r="1" spans="1:23" ht="22.5" customHeight="1" x14ac:dyDescent="0.3">
      <c r="A1" s="160"/>
      <c r="B1" s="93"/>
      <c r="C1" s="93"/>
      <c r="D1" s="126"/>
      <c r="E1" s="126"/>
      <c r="F1" s="126"/>
      <c r="G1" s="93"/>
      <c r="H1" s="121"/>
      <c r="I1" s="126"/>
      <c r="J1" s="126"/>
      <c r="K1" s="126" t="s">
        <v>0</v>
      </c>
      <c r="L1" s="126"/>
      <c r="M1" s="126"/>
      <c r="N1" s="93"/>
      <c r="O1" s="52"/>
      <c r="P1" s="52"/>
      <c r="Q1" s="52"/>
      <c r="R1" s="52"/>
      <c r="S1" s="52"/>
    </row>
    <row r="2" spans="1:23" ht="22.5" customHeight="1" x14ac:dyDescent="0.3">
      <c r="A2" s="160"/>
      <c r="B2" s="93"/>
      <c r="C2" s="93"/>
      <c r="D2" s="126"/>
      <c r="E2" s="126"/>
      <c r="F2" s="126"/>
      <c r="G2" s="93"/>
      <c r="H2" s="121"/>
      <c r="I2" s="126"/>
      <c r="J2" s="126"/>
      <c r="K2" s="126" t="s">
        <v>1</v>
      </c>
      <c r="L2" s="126"/>
      <c r="M2" s="126"/>
      <c r="N2" s="93"/>
      <c r="O2" s="52"/>
      <c r="P2" s="52"/>
      <c r="Q2" s="52"/>
      <c r="R2" s="52"/>
      <c r="S2" s="52"/>
    </row>
    <row r="3" spans="1:23" ht="22.5" customHeight="1" x14ac:dyDescent="0.3">
      <c r="A3" s="160"/>
      <c r="B3" s="93"/>
      <c r="C3" s="93"/>
      <c r="D3" s="126"/>
      <c r="E3" s="126"/>
      <c r="F3" s="126"/>
      <c r="G3" s="93"/>
      <c r="H3" s="121"/>
      <c r="I3" s="126"/>
      <c r="J3" s="126"/>
      <c r="K3" s="126" t="s">
        <v>2</v>
      </c>
      <c r="L3" s="126"/>
      <c r="M3" s="126"/>
      <c r="N3" s="93"/>
      <c r="O3" s="52"/>
      <c r="P3" s="52"/>
      <c r="Q3" s="52"/>
      <c r="R3" s="52"/>
      <c r="S3" s="52"/>
      <c r="V3" s="166" t="s">
        <v>159</v>
      </c>
      <c r="W3" s="52">
        <f>SUM(D55)</f>
        <v>50</v>
      </c>
    </row>
    <row r="4" spans="1:23" ht="22.5" customHeight="1" x14ac:dyDescent="0.3">
      <c r="A4" s="160"/>
      <c r="B4" s="93"/>
      <c r="C4" s="93"/>
      <c r="D4" s="126"/>
      <c r="E4" s="126"/>
      <c r="F4" s="126"/>
      <c r="G4" s="93"/>
      <c r="H4" s="121"/>
      <c r="I4" s="126"/>
      <c r="J4" s="126"/>
      <c r="K4" s="120" t="s">
        <v>333</v>
      </c>
      <c r="O4" s="52"/>
      <c r="P4" s="52"/>
      <c r="Q4" s="52"/>
      <c r="R4" s="52"/>
      <c r="S4" s="52"/>
      <c r="V4" s="166" t="s">
        <v>160</v>
      </c>
      <c r="W4" s="52" t="e">
        <f>SUM(#REF!)</f>
        <v>#REF!</v>
      </c>
    </row>
    <row r="5" spans="1:23" ht="22.5" customHeight="1" thickBot="1" x14ac:dyDescent="0.35">
      <c r="A5" s="265" t="s">
        <v>72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93"/>
      <c r="V5" s="166" t="s">
        <v>161</v>
      </c>
    </row>
    <row r="6" spans="1:23" ht="22.5" customHeight="1" thickBot="1" x14ac:dyDescent="0.35">
      <c r="A6" s="269" t="s">
        <v>4</v>
      </c>
      <c r="B6" s="271" t="s">
        <v>5</v>
      </c>
      <c r="C6" s="94"/>
      <c r="D6" s="127" t="s">
        <v>6</v>
      </c>
      <c r="E6" s="128" t="s">
        <v>7</v>
      </c>
      <c r="F6" s="247" t="s">
        <v>239</v>
      </c>
      <c r="G6" s="271" t="s">
        <v>238</v>
      </c>
      <c r="H6" s="273" t="s">
        <v>8</v>
      </c>
      <c r="I6" s="266" t="s">
        <v>9</v>
      </c>
      <c r="J6" s="267"/>
      <c r="K6" s="268"/>
      <c r="L6" s="134" t="s">
        <v>10</v>
      </c>
      <c r="M6" s="135" t="s">
        <v>11</v>
      </c>
      <c r="N6" s="96" t="s">
        <v>12</v>
      </c>
      <c r="O6" s="264"/>
      <c r="P6" s="264"/>
      <c r="Q6" s="264"/>
      <c r="R6" s="52"/>
      <c r="S6" s="52"/>
      <c r="V6" s="166" t="s">
        <v>162</v>
      </c>
      <c r="W6" s="52">
        <f>SUM(D37,D68)</f>
        <v>27.5</v>
      </c>
    </row>
    <row r="7" spans="1:23" ht="22.5" customHeight="1" thickBot="1" x14ac:dyDescent="0.35">
      <c r="A7" s="270"/>
      <c r="B7" s="272"/>
      <c r="C7" s="97"/>
      <c r="D7" s="129"/>
      <c r="E7" s="130"/>
      <c r="F7" s="248" t="s">
        <v>237</v>
      </c>
      <c r="G7" s="272"/>
      <c r="H7" s="274"/>
      <c r="I7" s="136" t="s">
        <v>13</v>
      </c>
      <c r="J7" s="126" t="s">
        <v>14</v>
      </c>
      <c r="K7" s="136" t="s">
        <v>15</v>
      </c>
      <c r="L7" s="137" t="s">
        <v>16</v>
      </c>
      <c r="M7" s="138"/>
      <c r="N7" s="211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V7" s="166" t="s">
        <v>132</v>
      </c>
      <c r="W7" s="52">
        <f>SUM(D64)</f>
        <v>25</v>
      </c>
    </row>
    <row r="8" spans="1:23" ht="22.5" customHeight="1" x14ac:dyDescent="0.3">
      <c r="A8" s="295" t="s">
        <v>18</v>
      </c>
      <c r="B8" s="214" t="s">
        <v>240</v>
      </c>
      <c r="C8" s="171"/>
      <c r="D8" s="171"/>
      <c r="E8" s="171"/>
      <c r="F8" s="364">
        <v>65</v>
      </c>
      <c r="G8" s="364">
        <v>85</v>
      </c>
      <c r="H8" s="40">
        <v>85</v>
      </c>
      <c r="I8" s="139">
        <f>SUM(O8*G8)/H8</f>
        <v>7.52</v>
      </c>
      <c r="J8" s="139">
        <f>SUM(P8*G8)/H8</f>
        <v>13.46</v>
      </c>
      <c r="K8" s="139">
        <f>SUM(Q8*G8)/H8</f>
        <v>1.51</v>
      </c>
      <c r="L8" s="139">
        <f>SUM(R8*G8)/H8</f>
        <v>157</v>
      </c>
      <c r="M8" s="17">
        <f>SUM(S8*G8)/H8</f>
        <v>0.15</v>
      </c>
      <c r="N8" s="176">
        <v>2</v>
      </c>
      <c r="O8" s="52">
        <v>7.52</v>
      </c>
      <c r="P8" s="52">
        <v>13.46</v>
      </c>
      <c r="Q8" s="52">
        <v>1.51</v>
      </c>
      <c r="R8" s="52">
        <v>157</v>
      </c>
      <c r="S8" s="52">
        <v>0.15</v>
      </c>
      <c r="V8" s="166" t="s">
        <v>163</v>
      </c>
    </row>
    <row r="9" spans="1:23" ht="22.5" customHeight="1" x14ac:dyDescent="0.3">
      <c r="A9" s="295"/>
      <c r="B9" s="202"/>
      <c r="C9" s="101" t="s">
        <v>38</v>
      </c>
      <c r="D9" s="133">
        <f>SUM(G9*T9)/H9</f>
        <v>23</v>
      </c>
      <c r="E9" s="133">
        <f>SUM(G9*U9)/H9</f>
        <v>23</v>
      </c>
      <c r="F9" s="241"/>
      <c r="G9" s="28">
        <f>SUM(G8)</f>
        <v>85</v>
      </c>
      <c r="H9" s="123">
        <v>85</v>
      </c>
      <c r="I9" s="107"/>
      <c r="J9" s="107"/>
      <c r="K9" s="107"/>
      <c r="L9" s="107"/>
      <c r="M9" s="107"/>
      <c r="N9" s="177"/>
      <c r="T9" s="52">
        <v>23</v>
      </c>
      <c r="U9" s="52">
        <v>23</v>
      </c>
      <c r="V9" s="166" t="s">
        <v>164</v>
      </c>
    </row>
    <row r="10" spans="1:23" ht="22.5" customHeight="1" x14ac:dyDescent="0.3">
      <c r="A10" s="295"/>
      <c r="B10" s="202"/>
      <c r="C10" s="101" t="s">
        <v>33</v>
      </c>
      <c r="D10" s="133">
        <f>SUM(G10*T10)/H10</f>
        <v>83</v>
      </c>
      <c r="E10" s="133">
        <f>SUM(G10*U10)/H10</f>
        <v>83</v>
      </c>
      <c r="F10" s="241"/>
      <c r="G10" s="28">
        <f>SUM(G8)</f>
        <v>85</v>
      </c>
      <c r="H10" s="123">
        <v>85</v>
      </c>
      <c r="I10" s="107"/>
      <c r="J10" s="107"/>
      <c r="K10" s="107"/>
      <c r="L10" s="107"/>
      <c r="M10" s="107"/>
      <c r="N10" s="177"/>
      <c r="T10" s="52">
        <v>83</v>
      </c>
      <c r="U10" s="52">
        <v>83</v>
      </c>
      <c r="V10" s="166" t="s">
        <v>165</v>
      </c>
    </row>
    <row r="11" spans="1:23" ht="22.5" customHeight="1" x14ac:dyDescent="0.3">
      <c r="A11" s="295"/>
      <c r="B11" s="202"/>
      <c r="C11" s="101" t="s">
        <v>26</v>
      </c>
      <c r="D11" s="133">
        <f>SUM(G11*T11)/H11</f>
        <v>4</v>
      </c>
      <c r="E11" s="133">
        <f>SUM(G11*U11)/H11</f>
        <v>4</v>
      </c>
      <c r="F11" s="241"/>
      <c r="G11" s="28">
        <f>SUM(G8)</f>
        <v>85</v>
      </c>
      <c r="H11" s="123">
        <v>85</v>
      </c>
      <c r="I11" s="107"/>
      <c r="J11" s="107"/>
      <c r="K11" s="107"/>
      <c r="L11" s="107"/>
      <c r="M11" s="107"/>
      <c r="N11" s="177"/>
      <c r="T11" s="52">
        <v>4</v>
      </c>
      <c r="U11" s="52">
        <v>4</v>
      </c>
      <c r="V11" s="166" t="s">
        <v>166</v>
      </c>
    </row>
    <row r="12" spans="1:23" ht="22.5" customHeight="1" x14ac:dyDescent="0.3">
      <c r="A12" s="295"/>
      <c r="B12" s="203" t="s">
        <v>262</v>
      </c>
      <c r="C12" s="107"/>
      <c r="D12" s="133"/>
      <c r="E12" s="133"/>
      <c r="F12" s="352">
        <v>120</v>
      </c>
      <c r="G12" s="353">
        <v>120</v>
      </c>
      <c r="H12" s="123">
        <v>1000</v>
      </c>
      <c r="I12" s="140">
        <f>SUM(O12*G12)/H12</f>
        <v>1.1807999999999998</v>
      </c>
      <c r="J12" s="140">
        <f>SUM(P12*G12)/H12</f>
        <v>7.38</v>
      </c>
      <c r="K12" s="140">
        <f>SUM(Q12*G12)/H12</f>
        <v>4.4783999999999997</v>
      </c>
      <c r="L12" s="140">
        <f>SUM(R12*G12)/H12</f>
        <v>89.04</v>
      </c>
      <c r="M12" s="149">
        <f>SUM(S12*G12)/H12</f>
        <v>20.111999999999998</v>
      </c>
      <c r="N12" s="177">
        <v>4</v>
      </c>
      <c r="O12" s="52">
        <v>9.84</v>
      </c>
      <c r="P12" s="52">
        <v>61.5</v>
      </c>
      <c r="Q12" s="52">
        <v>37.32</v>
      </c>
      <c r="R12" s="52">
        <v>742</v>
      </c>
      <c r="S12" s="52">
        <v>167.6</v>
      </c>
      <c r="V12" s="166" t="s">
        <v>168</v>
      </c>
    </row>
    <row r="13" spans="1:23" ht="22.5" customHeight="1" x14ac:dyDescent="0.3">
      <c r="A13" s="295"/>
      <c r="B13" s="204" t="s">
        <v>263</v>
      </c>
      <c r="C13" s="113" t="s">
        <v>250</v>
      </c>
      <c r="D13" s="133">
        <v>120</v>
      </c>
      <c r="E13" s="133">
        <v>94.5</v>
      </c>
      <c r="F13" s="241"/>
      <c r="G13" s="28">
        <f>SUM(G12)</f>
        <v>120</v>
      </c>
      <c r="H13" s="123">
        <v>1000</v>
      </c>
      <c r="I13" s="140"/>
      <c r="J13" s="140"/>
      <c r="K13" s="140"/>
      <c r="L13" s="140"/>
      <c r="M13" s="107"/>
      <c r="N13" s="177"/>
      <c r="O13" s="79"/>
      <c r="P13" s="79"/>
      <c r="Q13" s="79"/>
      <c r="R13" s="79"/>
      <c r="T13" s="73">
        <v>565</v>
      </c>
      <c r="U13" s="73">
        <v>480</v>
      </c>
      <c r="V13" s="166" t="s">
        <v>169</v>
      </c>
    </row>
    <row r="14" spans="1:23" ht="22.5" customHeight="1" x14ac:dyDescent="0.3">
      <c r="A14" s="295"/>
      <c r="B14" s="203"/>
      <c r="C14" s="101" t="s">
        <v>24</v>
      </c>
      <c r="D14" s="133">
        <v>30</v>
      </c>
      <c r="E14" s="133">
        <v>24</v>
      </c>
      <c r="F14" s="241"/>
      <c r="G14" s="28">
        <f>SUM(G12)</f>
        <v>120</v>
      </c>
      <c r="H14" s="123">
        <v>1000</v>
      </c>
      <c r="I14" s="107"/>
      <c r="J14" s="107"/>
      <c r="K14" s="107"/>
      <c r="L14" s="107"/>
      <c r="M14" s="107"/>
      <c r="N14" s="177"/>
      <c r="T14" s="73">
        <v>438</v>
      </c>
      <c r="U14" s="73">
        <v>350</v>
      </c>
      <c r="V14" s="166" t="s">
        <v>170</v>
      </c>
    </row>
    <row r="15" spans="1:23" ht="22.5" customHeight="1" x14ac:dyDescent="0.3">
      <c r="A15" s="295"/>
      <c r="B15" s="203"/>
      <c r="C15" s="113" t="s">
        <v>62</v>
      </c>
      <c r="D15" s="133">
        <v>0.36</v>
      </c>
      <c r="E15" s="133">
        <v>0.36</v>
      </c>
      <c r="F15" s="241"/>
      <c r="G15" s="28">
        <f>SUM(G12)</f>
        <v>120</v>
      </c>
      <c r="H15" s="123">
        <v>1000</v>
      </c>
      <c r="I15" s="107"/>
      <c r="J15" s="107"/>
      <c r="K15" s="107"/>
      <c r="L15" s="107"/>
      <c r="M15" s="107"/>
      <c r="N15" s="177"/>
      <c r="T15" s="73">
        <v>150</v>
      </c>
      <c r="U15" s="73">
        <v>120</v>
      </c>
      <c r="V15" s="166" t="s">
        <v>171</v>
      </c>
    </row>
    <row r="16" spans="1:23" ht="22.5" customHeight="1" x14ac:dyDescent="0.3">
      <c r="A16" s="295"/>
      <c r="B16" s="203"/>
      <c r="C16" s="113" t="s">
        <v>31</v>
      </c>
      <c r="D16" s="133">
        <v>6</v>
      </c>
      <c r="E16" s="133">
        <v>6</v>
      </c>
      <c r="F16" s="241"/>
      <c r="G16" s="28"/>
      <c r="H16" s="123"/>
      <c r="I16" s="107"/>
      <c r="J16" s="107"/>
      <c r="K16" s="107"/>
      <c r="L16" s="107"/>
      <c r="M16" s="107"/>
      <c r="N16" s="177"/>
      <c r="T16" s="73"/>
      <c r="U16" s="73"/>
      <c r="V16" s="166"/>
    </row>
    <row r="17" spans="1:35" ht="22.5" customHeight="1" x14ac:dyDescent="0.3">
      <c r="A17" s="295"/>
      <c r="B17" s="203"/>
      <c r="C17" s="113" t="s">
        <v>27</v>
      </c>
      <c r="D17" s="133">
        <v>6</v>
      </c>
      <c r="E17" s="133">
        <v>6</v>
      </c>
      <c r="F17" s="241"/>
      <c r="G17" s="28"/>
      <c r="H17" s="123"/>
      <c r="I17" s="107"/>
      <c r="J17" s="107"/>
      <c r="K17" s="107"/>
      <c r="L17" s="107"/>
      <c r="M17" s="107"/>
      <c r="N17" s="177"/>
      <c r="T17" s="73"/>
      <c r="U17" s="73"/>
      <c r="V17" s="166"/>
    </row>
    <row r="18" spans="1:35" ht="22.5" customHeight="1" x14ac:dyDescent="0.3">
      <c r="A18" s="295"/>
      <c r="B18" s="203"/>
      <c r="C18" s="104" t="s">
        <v>44</v>
      </c>
      <c r="D18" s="133">
        <f>SUM(G18*T18)/H18</f>
        <v>7.2</v>
      </c>
      <c r="E18" s="133">
        <f>SUM(G18*U18)/H18</f>
        <v>7.2</v>
      </c>
      <c r="F18" s="241"/>
      <c r="G18" s="28">
        <f>SUM(G12)</f>
        <v>120</v>
      </c>
      <c r="H18" s="123">
        <v>1000</v>
      </c>
      <c r="I18" s="107"/>
      <c r="J18" s="107"/>
      <c r="K18" s="107"/>
      <c r="L18" s="107"/>
      <c r="M18" s="107"/>
      <c r="N18" s="177"/>
      <c r="T18" s="73">
        <v>60</v>
      </c>
      <c r="U18" s="73">
        <v>60</v>
      </c>
      <c r="V18" s="166" t="s">
        <v>172</v>
      </c>
    </row>
    <row r="19" spans="1:35" ht="22.5" customHeight="1" x14ac:dyDescent="0.3">
      <c r="A19" s="295"/>
      <c r="B19" s="202" t="s">
        <v>45</v>
      </c>
      <c r="C19" s="107"/>
      <c r="D19" s="101"/>
      <c r="E19" s="101" t="s">
        <v>46</v>
      </c>
      <c r="F19" s="110">
        <v>150</v>
      </c>
      <c r="G19" s="110">
        <v>180</v>
      </c>
      <c r="H19" s="123">
        <v>190</v>
      </c>
      <c r="I19" s="140">
        <f>SUM(O19*G19)/H19</f>
        <v>5.6842105263157888E-2</v>
      </c>
      <c r="J19" s="140">
        <f>SUM(P19*G19)/H19</f>
        <v>1.8947368421052633E-2</v>
      </c>
      <c r="K19" s="140">
        <f>SUM(Q19*G19)/H19</f>
        <v>9.4642105263157905</v>
      </c>
      <c r="L19" s="140">
        <f>SUM(R19*G19)/H19</f>
        <v>37.89473684210526</v>
      </c>
      <c r="M19" s="149">
        <f>SUM(S19*G19)/H19</f>
        <v>2.8421052631578944E-2</v>
      </c>
      <c r="N19" s="177">
        <v>71</v>
      </c>
      <c r="O19" s="51">
        <v>0.06</v>
      </c>
      <c r="P19" s="51">
        <v>0.02</v>
      </c>
      <c r="Q19" s="51">
        <v>9.99</v>
      </c>
      <c r="R19" s="51">
        <v>40</v>
      </c>
      <c r="S19" s="51">
        <v>0.03</v>
      </c>
      <c r="V19" s="166" t="s">
        <v>214</v>
      </c>
      <c r="W19" s="52">
        <f>SUM(D60)</f>
        <v>15</v>
      </c>
    </row>
    <row r="20" spans="1:35" ht="22.5" customHeight="1" x14ac:dyDescent="0.3">
      <c r="A20" s="295"/>
      <c r="B20" s="201"/>
      <c r="C20" s="101" t="s">
        <v>47</v>
      </c>
      <c r="D20" s="133">
        <v>0.3</v>
      </c>
      <c r="E20" s="133">
        <v>0.3</v>
      </c>
      <c r="F20" s="241"/>
      <c r="G20" s="28">
        <f>SUM(G19)</f>
        <v>180</v>
      </c>
      <c r="H20" s="123">
        <v>190</v>
      </c>
      <c r="I20" s="101"/>
      <c r="J20" s="101"/>
      <c r="K20" s="101"/>
      <c r="L20" s="101"/>
      <c r="M20" s="101"/>
      <c r="N20" s="177"/>
      <c r="T20" s="51">
        <v>0.3</v>
      </c>
      <c r="U20" s="51">
        <v>0.3</v>
      </c>
      <c r="V20" s="166" t="s">
        <v>173</v>
      </c>
      <c r="W20" s="52">
        <f>SUM(D43)</f>
        <v>112</v>
      </c>
    </row>
    <row r="21" spans="1:35" ht="22.5" customHeight="1" x14ac:dyDescent="0.3">
      <c r="A21" s="295"/>
      <c r="B21" s="201"/>
      <c r="C21" s="101" t="s">
        <v>27</v>
      </c>
      <c r="D21" s="133">
        <v>180</v>
      </c>
      <c r="E21" s="133">
        <v>180</v>
      </c>
      <c r="F21" s="241"/>
      <c r="G21" s="28">
        <f>SUM(G19)</f>
        <v>180</v>
      </c>
      <c r="H21" s="123">
        <v>190</v>
      </c>
      <c r="I21" s="101"/>
      <c r="J21" s="101"/>
      <c r="K21" s="101"/>
      <c r="L21" s="101"/>
      <c r="M21" s="101"/>
      <c r="N21" s="177"/>
      <c r="T21" s="51">
        <v>182.4</v>
      </c>
      <c r="U21" s="51">
        <v>182.4</v>
      </c>
      <c r="V21" s="166" t="s">
        <v>174</v>
      </c>
      <c r="W21" s="52">
        <f>SUM(D36)</f>
        <v>93.25</v>
      </c>
    </row>
    <row r="22" spans="1:35" ht="22.5" customHeight="1" x14ac:dyDescent="0.3">
      <c r="A22" s="295"/>
      <c r="B22" s="201"/>
      <c r="C22" s="101" t="s">
        <v>31</v>
      </c>
      <c r="D22" s="133">
        <v>10</v>
      </c>
      <c r="E22" s="133">
        <v>10</v>
      </c>
      <c r="F22" s="241"/>
      <c r="G22" s="28">
        <f>SUM(G19)</f>
        <v>180</v>
      </c>
      <c r="H22" s="123">
        <v>190</v>
      </c>
      <c r="I22" s="107"/>
      <c r="J22" s="107"/>
      <c r="K22" s="107"/>
      <c r="L22" s="107"/>
      <c r="M22" s="107"/>
      <c r="N22" s="177"/>
      <c r="T22" s="52">
        <v>10</v>
      </c>
      <c r="U22" s="52">
        <v>10</v>
      </c>
      <c r="V22" s="166" t="s">
        <v>175</v>
      </c>
    </row>
    <row r="23" spans="1:35" ht="22.5" customHeight="1" x14ac:dyDescent="0.3">
      <c r="A23" s="295"/>
      <c r="B23" s="202" t="s">
        <v>19</v>
      </c>
      <c r="C23" s="101"/>
      <c r="D23" s="132"/>
      <c r="E23" s="132"/>
      <c r="F23" s="242">
        <v>40</v>
      </c>
      <c r="G23" s="110">
        <v>40</v>
      </c>
      <c r="H23" s="123">
        <v>25</v>
      </c>
      <c r="I23" s="140">
        <f>SUM(O23*G23)/H23</f>
        <v>5.2</v>
      </c>
      <c r="J23" s="140">
        <f>SUM(P23*G23)/H23</f>
        <v>7.168000000000001</v>
      </c>
      <c r="K23" s="140">
        <f>SUM(Q23*G23)/H23</f>
        <v>49.823999999999998</v>
      </c>
      <c r="L23" s="140">
        <f>SUM(R23*G23)/H23</f>
        <v>269.12</v>
      </c>
      <c r="M23" s="149">
        <f>SUM(S23*G23)/H23</f>
        <v>0.64</v>
      </c>
      <c r="N23" s="177" t="s">
        <v>306</v>
      </c>
      <c r="O23" s="79">
        <v>3.25</v>
      </c>
      <c r="P23" s="79">
        <v>4.4800000000000004</v>
      </c>
      <c r="Q23" s="79">
        <v>31.14</v>
      </c>
      <c r="R23" s="79">
        <v>168.2</v>
      </c>
      <c r="S23" s="80">
        <v>0.4</v>
      </c>
      <c r="T23" s="52"/>
      <c r="U23" s="52"/>
      <c r="V23" s="167" t="s">
        <v>176</v>
      </c>
    </row>
    <row r="24" spans="1:35" ht="22.5" customHeight="1" x14ac:dyDescent="0.3">
      <c r="A24" s="295"/>
      <c r="B24" s="202"/>
      <c r="C24" s="101" t="s">
        <v>20</v>
      </c>
      <c r="D24" s="133">
        <f>SUM(G24*T24)/H24</f>
        <v>19.2</v>
      </c>
      <c r="E24" s="133">
        <f>SUM(G24*U24)/H24</f>
        <v>19.2</v>
      </c>
      <c r="F24" s="241"/>
      <c r="G24" s="28">
        <f>SUM(G23)</f>
        <v>40</v>
      </c>
      <c r="H24" s="123">
        <v>25</v>
      </c>
      <c r="I24" s="132"/>
      <c r="J24" s="107"/>
      <c r="K24" s="107"/>
      <c r="L24" s="107"/>
      <c r="M24" s="132"/>
      <c r="N24" s="177"/>
      <c r="O24" s="52"/>
      <c r="S24" s="52"/>
      <c r="T24" s="52">
        <v>12</v>
      </c>
      <c r="U24" s="70">
        <v>12</v>
      </c>
      <c r="V24" s="167" t="s">
        <v>83</v>
      </c>
    </row>
    <row r="25" spans="1:35" ht="22.5" customHeight="1" x14ac:dyDescent="0.3">
      <c r="A25" s="295"/>
      <c r="B25" s="202"/>
      <c r="C25" s="101" t="s">
        <v>32</v>
      </c>
      <c r="D25" s="133">
        <f>SUM(G25*T25)/H25</f>
        <v>4.8</v>
      </c>
      <c r="E25" s="133">
        <f>SUM(G25*U25)/H25</f>
        <v>4.8</v>
      </c>
      <c r="F25" s="241"/>
      <c r="G25" s="28">
        <f>SUM(G23)</f>
        <v>40</v>
      </c>
      <c r="H25" s="123">
        <v>25</v>
      </c>
      <c r="I25" s="132"/>
      <c r="J25" s="107"/>
      <c r="K25" s="107"/>
      <c r="L25" s="107"/>
      <c r="M25" s="132"/>
      <c r="N25" s="177"/>
      <c r="O25" s="52"/>
      <c r="S25" s="52"/>
      <c r="T25" s="52">
        <v>3</v>
      </c>
      <c r="U25" s="70">
        <v>3</v>
      </c>
      <c r="V25" s="167" t="s">
        <v>24</v>
      </c>
      <c r="W25" s="52" t="e">
        <f>SUM(D33,#REF!)</f>
        <v>#REF!</v>
      </c>
    </row>
    <row r="26" spans="1:35" ht="22.5" customHeight="1" x14ac:dyDescent="0.3">
      <c r="A26" s="295"/>
      <c r="B26" s="203"/>
      <c r="C26" s="104"/>
      <c r="D26" s="101"/>
      <c r="E26" s="101"/>
      <c r="F26" s="110"/>
      <c r="G26" s="110"/>
      <c r="H26" s="123"/>
      <c r="I26" s="140"/>
      <c r="J26" s="140"/>
      <c r="K26" s="140"/>
      <c r="L26" s="140"/>
      <c r="M26" s="149"/>
      <c r="N26" s="177"/>
      <c r="O26" s="75">
        <v>0.4</v>
      </c>
      <c r="P26" s="75">
        <v>0.4</v>
      </c>
      <c r="Q26" s="75">
        <v>9.8000000000000007</v>
      </c>
      <c r="R26" s="75">
        <v>44</v>
      </c>
      <c r="S26" s="75">
        <v>10</v>
      </c>
      <c r="V26" s="167" t="s">
        <v>177</v>
      </c>
      <c r="W26" s="52">
        <f>SUM(D15,D48)</f>
        <v>11.36</v>
      </c>
    </row>
    <row r="27" spans="1:35" ht="22.5" customHeight="1" x14ac:dyDescent="0.3">
      <c r="A27" s="295"/>
      <c r="B27" s="203"/>
      <c r="C27" s="113"/>
      <c r="D27" s="133"/>
      <c r="E27" s="133"/>
      <c r="F27" s="241"/>
      <c r="G27" s="28"/>
      <c r="H27" s="123"/>
      <c r="I27" s="145"/>
      <c r="J27" s="145"/>
      <c r="K27" s="145"/>
      <c r="L27" s="153"/>
      <c r="M27" s="145"/>
      <c r="N27" s="177"/>
      <c r="O27" s="75"/>
      <c r="P27" s="75"/>
      <c r="Q27" s="75"/>
      <c r="R27" s="75"/>
      <c r="S27" s="75"/>
      <c r="T27" s="73">
        <v>114</v>
      </c>
      <c r="U27" s="73">
        <v>100</v>
      </c>
      <c r="V27" s="167" t="s">
        <v>42</v>
      </c>
      <c r="W27" s="52">
        <f>SUM(D14)</f>
        <v>30</v>
      </c>
    </row>
    <row r="28" spans="1:35" s="175" customFormat="1" ht="22.5" customHeight="1" x14ac:dyDescent="0.3">
      <c r="A28" s="295"/>
      <c r="B28" s="345" t="s">
        <v>65</v>
      </c>
      <c r="C28" s="122"/>
      <c r="D28" s="315"/>
      <c r="E28" s="315"/>
      <c r="F28" s="191">
        <v>375</v>
      </c>
      <c r="G28" s="28">
        <v>425</v>
      </c>
      <c r="H28" s="123"/>
      <c r="I28" s="122">
        <f>SUM(I8:I27)</f>
        <v>13.957642105263158</v>
      </c>
      <c r="J28" s="122">
        <f>SUM(J8:J27)</f>
        <v>28.026947368421055</v>
      </c>
      <c r="K28" s="122">
        <f>SUM(K8:K27)</f>
        <v>65.276610526315793</v>
      </c>
      <c r="L28" s="122">
        <f>SUM(L8:L27)</f>
        <v>553.05473684210529</v>
      </c>
      <c r="M28" s="122">
        <f>SUM(M8:M27)</f>
        <v>20.930421052631576</v>
      </c>
      <c r="N28" s="223"/>
      <c r="O28" s="51">
        <f>SUM(O8:O27)</f>
        <v>21.069999999999997</v>
      </c>
      <c r="P28" s="51">
        <f>SUM(P8:P27)</f>
        <v>79.860000000000014</v>
      </c>
      <c r="Q28" s="51">
        <f>SUM(Q8:Q27)</f>
        <v>89.76</v>
      </c>
      <c r="R28" s="51">
        <f>SUM(R8:R27)</f>
        <v>1151.2</v>
      </c>
      <c r="S28" s="51">
        <f>SUM(S8:S27)</f>
        <v>178.18</v>
      </c>
      <c r="T28" s="51"/>
      <c r="U28" s="51"/>
      <c r="V28" s="167" t="s">
        <v>178</v>
      </c>
      <c r="W28" s="51"/>
      <c r="X28" s="51"/>
      <c r="Y28" s="51"/>
      <c r="Z28" s="51"/>
    </row>
    <row r="29" spans="1:35" ht="22.5" customHeight="1" x14ac:dyDescent="0.3">
      <c r="A29" s="296" t="s">
        <v>21</v>
      </c>
      <c r="B29" s="202" t="s">
        <v>29</v>
      </c>
      <c r="C29" s="107"/>
      <c r="D29" s="107"/>
      <c r="E29" s="107"/>
      <c r="F29" s="110">
        <v>150</v>
      </c>
      <c r="G29" s="110">
        <v>180</v>
      </c>
      <c r="H29" s="123">
        <v>180</v>
      </c>
      <c r="I29" s="140">
        <f>SUM(O29*G29)/H29</f>
        <v>0.9</v>
      </c>
      <c r="J29" s="140">
        <f>SUM(P29*G29)/H29</f>
        <v>0</v>
      </c>
      <c r="K29" s="140">
        <f>SUM(Q29*G29)/H29</f>
        <v>18.18</v>
      </c>
      <c r="L29" s="140">
        <f>SUM(R29*G29)/H29</f>
        <v>76</v>
      </c>
      <c r="M29" s="149">
        <f>SUM(S29*G29)/H29</f>
        <v>3.6</v>
      </c>
      <c r="N29" s="177">
        <v>72</v>
      </c>
      <c r="O29" s="52">
        <v>0.9</v>
      </c>
      <c r="Q29" s="52">
        <v>18.18</v>
      </c>
      <c r="R29" s="52">
        <v>76</v>
      </c>
      <c r="S29" s="52">
        <v>3.6</v>
      </c>
      <c r="T29" s="51">
        <v>180</v>
      </c>
      <c r="U29" s="51">
        <v>180</v>
      </c>
      <c r="V29" s="167" t="s">
        <v>179</v>
      </c>
    </row>
    <row r="30" spans="1:35" ht="22.5" customHeight="1" x14ac:dyDescent="0.3">
      <c r="A30" s="297"/>
      <c r="B30" s="201"/>
      <c r="C30" s="101" t="s">
        <v>48</v>
      </c>
      <c r="D30" s="133">
        <f>SUM(G30*T30)/H30</f>
        <v>180</v>
      </c>
      <c r="E30" s="133">
        <f>SUM(G30*U30)/H30</f>
        <v>180</v>
      </c>
      <c r="F30" s="241"/>
      <c r="G30" s="28">
        <f>SUM(G29)</f>
        <v>180</v>
      </c>
      <c r="H30" s="123">
        <v>180</v>
      </c>
      <c r="I30" s="140"/>
      <c r="J30" s="140"/>
      <c r="K30" s="140"/>
      <c r="L30" s="140"/>
      <c r="M30" s="149"/>
      <c r="N30" s="177"/>
      <c r="T30" s="52">
        <v>180</v>
      </c>
      <c r="U30" s="52">
        <v>180</v>
      </c>
      <c r="V30" s="166" t="s">
        <v>180</v>
      </c>
    </row>
    <row r="31" spans="1:35" s="175" customFormat="1" ht="22.5" customHeight="1" x14ac:dyDescent="0.3">
      <c r="A31" s="298"/>
      <c r="B31" s="345" t="s">
        <v>65</v>
      </c>
      <c r="C31" s="317"/>
      <c r="D31" s="315"/>
      <c r="E31" s="316"/>
      <c r="F31" s="313">
        <v>150</v>
      </c>
      <c r="G31" s="28">
        <v>180</v>
      </c>
      <c r="H31" s="123">
        <f t="shared" ref="H31:M31" si="0">SUM(H29:H30)</f>
        <v>360</v>
      </c>
      <c r="I31" s="122">
        <f t="shared" si="0"/>
        <v>0.9</v>
      </c>
      <c r="J31" s="122">
        <f t="shared" si="0"/>
        <v>0</v>
      </c>
      <c r="K31" s="122">
        <f t="shared" si="0"/>
        <v>18.18</v>
      </c>
      <c r="L31" s="122">
        <f t="shared" si="0"/>
        <v>76</v>
      </c>
      <c r="M31" s="122">
        <f t="shared" si="0"/>
        <v>3.6</v>
      </c>
      <c r="N31" s="223"/>
      <c r="O31" s="51">
        <f>SUM(O29:O30)</f>
        <v>0.9</v>
      </c>
      <c r="P31" s="51">
        <f>SUM(P29:P30)</f>
        <v>0</v>
      </c>
      <c r="Q31" s="51">
        <f>SUM(Q29:Q30)</f>
        <v>18.18</v>
      </c>
      <c r="R31" s="51">
        <f>SUM(R29:R30)</f>
        <v>76</v>
      </c>
      <c r="S31" s="51">
        <f>SUM(S29:S30)</f>
        <v>3.6</v>
      </c>
      <c r="T31" s="51"/>
      <c r="U31" s="51"/>
      <c r="V31" s="166" t="s">
        <v>181</v>
      </c>
      <c r="W31" s="51"/>
      <c r="X31" s="51"/>
      <c r="Y31" s="51"/>
      <c r="Z31" s="51"/>
    </row>
    <row r="32" spans="1:35" ht="25.5" customHeight="1" x14ac:dyDescent="0.3">
      <c r="A32" s="296" t="s">
        <v>22</v>
      </c>
      <c r="B32" s="202" t="s">
        <v>82</v>
      </c>
      <c r="C32" s="107"/>
      <c r="D32" s="107"/>
      <c r="E32" s="107"/>
      <c r="F32" s="110">
        <v>40</v>
      </c>
      <c r="G32" s="110">
        <v>60</v>
      </c>
      <c r="H32" s="123">
        <v>1000</v>
      </c>
      <c r="I32" s="140">
        <v>0.45</v>
      </c>
      <c r="J32" s="140">
        <v>3.65</v>
      </c>
      <c r="K32" s="140">
        <v>1.42</v>
      </c>
      <c r="L32" s="140">
        <v>40.380000000000003</v>
      </c>
      <c r="M32" s="149">
        <v>5.7</v>
      </c>
      <c r="N32" s="177">
        <v>14</v>
      </c>
      <c r="O32" s="52">
        <v>14.08</v>
      </c>
      <c r="P32" s="52">
        <v>50.76</v>
      </c>
      <c r="Q32" s="52">
        <v>90.17</v>
      </c>
      <c r="R32" s="52">
        <v>874</v>
      </c>
      <c r="S32" s="52">
        <v>324.5</v>
      </c>
      <c r="V32" s="167" t="s">
        <v>42</v>
      </c>
      <c r="AA32" s="51"/>
      <c r="AB32" s="51"/>
      <c r="AC32" s="51"/>
      <c r="AD32" s="51"/>
      <c r="AE32" s="51"/>
      <c r="AF32" s="51"/>
      <c r="AG32" s="51"/>
      <c r="AH32" s="51"/>
      <c r="AI32" s="51"/>
    </row>
    <row r="33" spans="1:35" ht="25.5" customHeight="1" x14ac:dyDescent="0.3">
      <c r="A33" s="297"/>
      <c r="B33" s="201"/>
      <c r="C33" s="101" t="s">
        <v>248</v>
      </c>
      <c r="D33" s="133">
        <v>71.28</v>
      </c>
      <c r="E33" s="133">
        <v>57</v>
      </c>
      <c r="F33" s="241"/>
      <c r="G33" s="28">
        <f>SUM(G32)</f>
        <v>60</v>
      </c>
      <c r="H33" s="123">
        <v>1000</v>
      </c>
      <c r="I33" s="107"/>
      <c r="J33" s="107"/>
      <c r="K33" s="107"/>
      <c r="L33" s="107"/>
      <c r="M33" s="107"/>
      <c r="N33" s="177"/>
      <c r="T33" s="52">
        <v>986</v>
      </c>
      <c r="U33" s="52">
        <v>789</v>
      </c>
      <c r="V33" s="167" t="s">
        <v>178</v>
      </c>
      <c r="W33" s="52">
        <f>SUM(D37)</f>
        <v>2.5</v>
      </c>
      <c r="AA33" s="51"/>
      <c r="AB33" s="51"/>
      <c r="AC33" s="51"/>
      <c r="AD33" s="51"/>
      <c r="AE33" s="51"/>
      <c r="AF33" s="51"/>
      <c r="AG33" s="51"/>
      <c r="AH33" s="51"/>
      <c r="AI33" s="51"/>
    </row>
    <row r="34" spans="1:35" ht="25.5" customHeight="1" x14ac:dyDescent="0.3">
      <c r="A34" s="297"/>
      <c r="B34" s="201"/>
      <c r="C34" s="101" t="s">
        <v>51</v>
      </c>
      <c r="D34" s="133">
        <v>3</v>
      </c>
      <c r="E34" s="133">
        <v>3</v>
      </c>
      <c r="F34" s="241"/>
      <c r="G34" s="28">
        <f>SUM(G32)</f>
        <v>60</v>
      </c>
      <c r="H34" s="123">
        <v>1000</v>
      </c>
      <c r="I34" s="107"/>
      <c r="J34" s="107"/>
      <c r="K34" s="107"/>
      <c r="L34" s="107"/>
      <c r="M34" s="107"/>
      <c r="N34" s="177"/>
      <c r="T34" s="52">
        <v>50</v>
      </c>
      <c r="U34" s="52">
        <v>50</v>
      </c>
      <c r="V34" s="166" t="s">
        <v>41</v>
      </c>
      <c r="AA34" s="51"/>
      <c r="AB34" s="51"/>
      <c r="AC34" s="51"/>
      <c r="AD34" s="51"/>
      <c r="AE34" s="51"/>
      <c r="AF34" s="51"/>
      <c r="AG34" s="51"/>
      <c r="AH34" s="51"/>
      <c r="AI34" s="51"/>
    </row>
    <row r="35" spans="1:35" ht="22.5" customHeight="1" x14ac:dyDescent="0.3">
      <c r="A35" s="297"/>
      <c r="B35" s="64" t="s">
        <v>315</v>
      </c>
      <c r="C35" s="209"/>
      <c r="D35" s="209"/>
      <c r="E35" s="209"/>
      <c r="F35" s="81">
        <v>200</v>
      </c>
      <c r="G35" s="81">
        <v>250</v>
      </c>
      <c r="H35" s="29">
        <v>1000</v>
      </c>
      <c r="I35" s="151">
        <f>SUM(O35*G35)/H35</f>
        <v>3.0375000000000001</v>
      </c>
      <c r="J35" s="151">
        <f>SUM(P35*G35)/H35</f>
        <v>3.2549999999999999</v>
      </c>
      <c r="K35" s="151">
        <f>SUM(Q35*G35)/H35</f>
        <v>13.93</v>
      </c>
      <c r="L35" s="151">
        <f>SUM(R35*G35)/H35</f>
        <v>97.25</v>
      </c>
      <c r="M35" s="163">
        <f>SUM(S35*G35)/H35</f>
        <v>7.5750000000000002</v>
      </c>
      <c r="N35" s="228">
        <v>28</v>
      </c>
      <c r="O35" s="52">
        <v>12.15</v>
      </c>
      <c r="P35" s="52">
        <v>13.02</v>
      </c>
      <c r="Q35" s="52">
        <v>55.72</v>
      </c>
      <c r="R35" s="52">
        <v>389</v>
      </c>
      <c r="S35" s="52">
        <v>30.3</v>
      </c>
      <c r="V35" s="166" t="s">
        <v>121</v>
      </c>
    </row>
    <row r="36" spans="1:35" ht="22.5" customHeight="1" x14ac:dyDescent="0.3">
      <c r="A36" s="297"/>
      <c r="B36" s="209"/>
      <c r="C36" s="64" t="s">
        <v>23</v>
      </c>
      <c r="D36" s="66">
        <f t="shared" ref="D36:D40" si="1">SUM(G36*T36)/H36</f>
        <v>93.25</v>
      </c>
      <c r="E36" s="66">
        <f>SUM(G36*U36)/H36</f>
        <v>70</v>
      </c>
      <c r="F36" s="253"/>
      <c r="G36" s="76">
        <f>SUM(G35)</f>
        <v>250</v>
      </c>
      <c r="H36" s="29">
        <v>1000</v>
      </c>
      <c r="I36" s="209"/>
      <c r="J36" s="209"/>
      <c r="K36" s="209"/>
      <c r="L36" s="209"/>
      <c r="M36" s="209"/>
      <c r="N36" s="228"/>
      <c r="T36" s="52">
        <v>373</v>
      </c>
      <c r="U36" s="52">
        <v>280</v>
      </c>
      <c r="V36" s="166" t="s">
        <v>184</v>
      </c>
    </row>
    <row r="37" spans="1:35" ht="22.5" customHeight="1" x14ac:dyDescent="0.3">
      <c r="A37" s="297"/>
      <c r="B37" s="209"/>
      <c r="C37" s="64" t="s">
        <v>24</v>
      </c>
      <c r="D37" s="66">
        <f t="shared" si="1"/>
        <v>2.5</v>
      </c>
      <c r="E37" s="66">
        <f>SUM(G37*U37)/H37</f>
        <v>2.5</v>
      </c>
      <c r="F37" s="253"/>
      <c r="G37" s="76">
        <f>SUM(G35)</f>
        <v>250</v>
      </c>
      <c r="H37" s="29">
        <v>1000</v>
      </c>
      <c r="I37" s="209"/>
      <c r="J37" s="209"/>
      <c r="K37" s="209"/>
      <c r="L37" s="209"/>
      <c r="M37" s="209"/>
      <c r="N37" s="228"/>
      <c r="T37" s="52">
        <v>10</v>
      </c>
      <c r="U37" s="52">
        <v>10</v>
      </c>
      <c r="V37" s="166" t="s">
        <v>61</v>
      </c>
      <c r="W37" s="52" t="e">
        <f>SUM(D27,#REF!,D50)</f>
        <v>#REF!</v>
      </c>
    </row>
    <row r="38" spans="1:35" ht="22.5" customHeight="1" x14ac:dyDescent="0.3">
      <c r="A38" s="297"/>
      <c r="B38" s="209"/>
      <c r="C38" s="64" t="s">
        <v>25</v>
      </c>
      <c r="D38" s="66">
        <f t="shared" si="1"/>
        <v>50</v>
      </c>
      <c r="E38" s="66">
        <f>SUM(G38*U38)/H38</f>
        <v>50</v>
      </c>
      <c r="F38" s="253"/>
      <c r="G38" s="76">
        <f>SUM(G35)</f>
        <v>250</v>
      </c>
      <c r="H38" s="29">
        <v>1000</v>
      </c>
      <c r="I38" s="209"/>
      <c r="J38" s="209"/>
      <c r="K38" s="209"/>
      <c r="L38" s="209"/>
      <c r="M38" s="209"/>
      <c r="N38" s="228"/>
      <c r="T38" s="52">
        <v>200</v>
      </c>
      <c r="U38" s="52">
        <v>200</v>
      </c>
      <c r="V38" s="166" t="s">
        <v>96</v>
      </c>
    </row>
    <row r="39" spans="1:35" ht="22.5" customHeight="1" x14ac:dyDescent="0.3">
      <c r="A39" s="297"/>
      <c r="B39" s="209"/>
      <c r="C39" s="64" t="s">
        <v>51</v>
      </c>
      <c r="D39" s="66">
        <f t="shared" si="1"/>
        <v>2.5</v>
      </c>
      <c r="E39" s="66">
        <f>SUM(G39*U39)/H39</f>
        <v>2.5</v>
      </c>
      <c r="F39" s="253"/>
      <c r="G39" s="76">
        <f>SUM(G35)</f>
        <v>250</v>
      </c>
      <c r="H39" s="29">
        <v>1000</v>
      </c>
      <c r="I39" s="209"/>
      <c r="J39" s="209"/>
      <c r="K39" s="209"/>
      <c r="L39" s="209"/>
      <c r="M39" s="209"/>
      <c r="N39" s="228"/>
      <c r="T39" s="52">
        <v>10</v>
      </c>
      <c r="U39" s="52">
        <v>10</v>
      </c>
      <c r="V39" s="166" t="s">
        <v>186</v>
      </c>
    </row>
    <row r="40" spans="1:35" ht="22.5" customHeight="1" x14ac:dyDescent="0.3">
      <c r="A40" s="297"/>
      <c r="B40" s="209"/>
      <c r="C40" s="64" t="s">
        <v>115</v>
      </c>
      <c r="D40" s="66">
        <f t="shared" si="1"/>
        <v>0</v>
      </c>
      <c r="E40" s="66">
        <f>SUM(G40*U40)/H40</f>
        <v>0</v>
      </c>
      <c r="F40" s="253"/>
      <c r="G40" s="76">
        <f>SUM(G35)</f>
        <v>250</v>
      </c>
      <c r="H40" s="29">
        <v>1000</v>
      </c>
      <c r="I40" s="209"/>
      <c r="J40" s="209"/>
      <c r="K40" s="209"/>
      <c r="L40" s="209"/>
      <c r="M40" s="209"/>
      <c r="N40" s="228"/>
      <c r="T40" s="52"/>
      <c r="U40" s="52"/>
      <c r="V40" s="166"/>
    </row>
    <row r="41" spans="1:35" ht="22.5" customHeight="1" x14ac:dyDescent="0.3">
      <c r="A41" s="297"/>
      <c r="B41" s="209"/>
      <c r="C41" s="64" t="s">
        <v>102</v>
      </c>
      <c r="D41" s="66">
        <v>10</v>
      </c>
      <c r="E41" s="66">
        <v>10</v>
      </c>
      <c r="F41" s="253"/>
      <c r="G41" s="76"/>
      <c r="H41" s="29"/>
      <c r="I41" s="209"/>
      <c r="J41" s="209"/>
      <c r="K41" s="209"/>
      <c r="L41" s="209"/>
      <c r="M41" s="209"/>
      <c r="N41" s="228"/>
      <c r="T41" s="52">
        <v>700</v>
      </c>
      <c r="U41" s="52">
        <v>700</v>
      </c>
      <c r="V41" s="166" t="s">
        <v>187</v>
      </c>
    </row>
    <row r="42" spans="1:35" ht="22.5" customHeight="1" x14ac:dyDescent="0.3">
      <c r="A42" s="297"/>
      <c r="B42" s="202" t="s">
        <v>273</v>
      </c>
      <c r="C42" s="107"/>
      <c r="D42" s="107"/>
      <c r="E42" s="107"/>
      <c r="F42" s="110">
        <v>170</v>
      </c>
      <c r="G42" s="110">
        <v>210</v>
      </c>
      <c r="H42" s="123">
        <v>205</v>
      </c>
      <c r="I42" s="140">
        <v>22.26</v>
      </c>
      <c r="J42" s="140">
        <v>7.73</v>
      </c>
      <c r="K42" s="140">
        <v>35.69</v>
      </c>
      <c r="L42" s="140">
        <v>301</v>
      </c>
      <c r="M42" s="149">
        <v>1.01</v>
      </c>
      <c r="N42" s="177">
        <v>47</v>
      </c>
      <c r="O42" s="52">
        <v>7.57</v>
      </c>
      <c r="P42" s="52">
        <v>4.63</v>
      </c>
      <c r="Q42" s="52">
        <v>36.31</v>
      </c>
      <c r="R42" s="52">
        <v>217</v>
      </c>
      <c r="V42" s="166" t="s">
        <v>189</v>
      </c>
    </row>
    <row r="43" spans="1:35" ht="22.5" customHeight="1" x14ac:dyDescent="0.3">
      <c r="A43" s="297"/>
      <c r="B43" s="201"/>
      <c r="C43" s="101" t="s">
        <v>274</v>
      </c>
      <c r="D43" s="133">
        <v>112</v>
      </c>
      <c r="E43" s="133">
        <v>109</v>
      </c>
      <c r="F43" s="241"/>
      <c r="G43" s="28">
        <f>SUM(G42)</f>
        <v>210</v>
      </c>
      <c r="H43" s="123">
        <v>205</v>
      </c>
      <c r="I43" s="107"/>
      <c r="J43" s="107"/>
      <c r="K43" s="107"/>
      <c r="L43" s="107"/>
      <c r="M43" s="107"/>
      <c r="N43" s="177"/>
      <c r="T43" s="52">
        <v>70</v>
      </c>
      <c r="U43" s="52">
        <v>70</v>
      </c>
      <c r="V43" s="166" t="s">
        <v>20</v>
      </c>
      <c r="W43" s="52">
        <f>SUM(D24)</f>
        <v>19.2</v>
      </c>
    </row>
    <row r="44" spans="1:35" ht="22.5" customHeight="1" x14ac:dyDescent="0.3">
      <c r="A44" s="297"/>
      <c r="B44" s="201"/>
      <c r="C44" s="101" t="s">
        <v>26</v>
      </c>
      <c r="D44" s="133">
        <v>8</v>
      </c>
      <c r="E44" s="133">
        <v>8</v>
      </c>
      <c r="F44" s="241"/>
      <c r="G44" s="28">
        <f>SUM(G42)</f>
        <v>210</v>
      </c>
      <c r="H44" s="123">
        <v>205</v>
      </c>
      <c r="I44" s="107"/>
      <c r="J44" s="107"/>
      <c r="K44" s="107"/>
      <c r="L44" s="107"/>
      <c r="M44" s="107"/>
      <c r="N44" s="177"/>
      <c r="T44" s="52">
        <v>5</v>
      </c>
      <c r="U44" s="52">
        <v>5</v>
      </c>
      <c r="V44" s="166" t="s">
        <v>190</v>
      </c>
    </row>
    <row r="45" spans="1:35" ht="22.5" customHeight="1" x14ac:dyDescent="0.3">
      <c r="A45" s="297"/>
      <c r="B45" s="203"/>
      <c r="C45" s="104" t="s">
        <v>24</v>
      </c>
      <c r="D45" s="133">
        <v>16</v>
      </c>
      <c r="E45" s="133">
        <v>13</v>
      </c>
      <c r="F45" s="241"/>
      <c r="G45" s="31"/>
      <c r="H45" s="123">
        <v>205</v>
      </c>
      <c r="I45" s="140"/>
      <c r="J45" s="140"/>
      <c r="K45" s="140"/>
      <c r="L45" s="140"/>
      <c r="M45" s="149"/>
      <c r="N45" s="177"/>
      <c r="O45" s="75">
        <v>18.079999999999998</v>
      </c>
      <c r="P45" s="75">
        <v>13.6</v>
      </c>
      <c r="Q45" s="75"/>
      <c r="R45" s="75">
        <v>195</v>
      </c>
      <c r="S45" s="75">
        <v>9.68</v>
      </c>
      <c r="T45" s="73"/>
      <c r="U45" s="73"/>
      <c r="V45" s="166" t="s">
        <v>133</v>
      </c>
      <c r="W45" s="52">
        <f>SUM(D74)</f>
        <v>17</v>
      </c>
    </row>
    <row r="46" spans="1:35" ht="22.5" customHeight="1" x14ac:dyDescent="0.3">
      <c r="A46" s="297"/>
      <c r="B46" s="203"/>
      <c r="C46" s="104" t="s">
        <v>54</v>
      </c>
      <c r="D46" s="133">
        <v>7</v>
      </c>
      <c r="E46" s="133">
        <v>7</v>
      </c>
      <c r="F46" s="241"/>
      <c r="G46" s="28">
        <f>SUM(G45)</f>
        <v>0</v>
      </c>
      <c r="H46" s="123">
        <v>205</v>
      </c>
      <c r="I46" s="145"/>
      <c r="J46" s="145"/>
      <c r="K46" s="145"/>
      <c r="L46" s="153"/>
      <c r="M46" s="145"/>
      <c r="N46" s="177"/>
      <c r="O46" s="75"/>
      <c r="P46" s="75"/>
      <c r="Q46" s="75"/>
      <c r="R46" s="75"/>
      <c r="S46" s="75"/>
      <c r="T46" s="73">
        <v>236</v>
      </c>
      <c r="U46" s="73">
        <v>209</v>
      </c>
      <c r="V46" s="166" t="s">
        <v>191</v>
      </c>
    </row>
    <row r="47" spans="1:35" ht="22.5" customHeight="1" x14ac:dyDescent="0.3">
      <c r="A47" s="297"/>
      <c r="B47" s="203"/>
      <c r="C47" s="104" t="s">
        <v>67</v>
      </c>
      <c r="D47" s="133">
        <v>46</v>
      </c>
      <c r="E47" s="133">
        <v>46</v>
      </c>
      <c r="F47" s="241"/>
      <c r="G47" s="28"/>
      <c r="H47" s="123"/>
      <c r="I47" s="145"/>
      <c r="J47" s="145"/>
      <c r="K47" s="145"/>
      <c r="L47" s="153"/>
      <c r="M47" s="145"/>
      <c r="N47" s="177"/>
      <c r="O47" s="75"/>
      <c r="P47" s="75"/>
      <c r="Q47" s="75"/>
      <c r="R47" s="75"/>
      <c r="S47" s="75"/>
      <c r="T47" s="73"/>
      <c r="U47" s="73"/>
      <c r="V47" s="166"/>
    </row>
    <row r="48" spans="1:35" ht="22.5" customHeight="1" x14ac:dyDescent="0.3">
      <c r="A48" s="297"/>
      <c r="B48" s="203"/>
      <c r="C48" s="104" t="s">
        <v>25</v>
      </c>
      <c r="D48" s="133">
        <v>11</v>
      </c>
      <c r="E48" s="133">
        <v>9</v>
      </c>
      <c r="F48" s="241"/>
      <c r="G48" s="28">
        <f>SUM(G45)</f>
        <v>0</v>
      </c>
      <c r="H48" s="123">
        <v>205</v>
      </c>
      <c r="I48" s="145"/>
      <c r="J48" s="145"/>
      <c r="K48" s="145"/>
      <c r="L48" s="153"/>
      <c r="M48" s="145"/>
      <c r="N48" s="177"/>
      <c r="O48" s="75"/>
      <c r="P48" s="75"/>
      <c r="Q48" s="75"/>
      <c r="R48" s="75"/>
      <c r="S48" s="75"/>
      <c r="T48" s="73">
        <v>3</v>
      </c>
      <c r="U48" s="73">
        <v>2.5</v>
      </c>
      <c r="V48" s="166" t="s">
        <v>140</v>
      </c>
    </row>
    <row r="49" spans="1:26" ht="22.5" customHeight="1" x14ac:dyDescent="0.3">
      <c r="A49" s="297"/>
      <c r="B49" s="203" t="s">
        <v>60</v>
      </c>
      <c r="C49" s="104"/>
      <c r="D49" s="133"/>
      <c r="E49" s="133"/>
      <c r="F49" s="352">
        <v>150</v>
      </c>
      <c r="G49" s="353">
        <v>180</v>
      </c>
      <c r="H49" s="365">
        <v>1000</v>
      </c>
      <c r="I49" s="140">
        <f>SUM(O49*G49)/H49</f>
        <v>0.14399999999999999</v>
      </c>
      <c r="J49" s="140">
        <f>SUM(P49*G49)/H49</f>
        <v>0.14399999999999999</v>
      </c>
      <c r="K49" s="140">
        <f>SUM(Q49*G49)/H49</f>
        <v>21.492000000000001</v>
      </c>
      <c r="L49" s="140">
        <f>SUM(R49*G49)/H49</f>
        <v>87.84</v>
      </c>
      <c r="M49" s="149">
        <f>SUM(S49*G49)/H49</f>
        <v>1.548</v>
      </c>
      <c r="N49" s="177">
        <v>73</v>
      </c>
      <c r="O49" s="75">
        <v>0.8</v>
      </c>
      <c r="P49" s="75">
        <v>0.8</v>
      </c>
      <c r="Q49" s="75">
        <v>119.4</v>
      </c>
      <c r="R49" s="75">
        <v>488</v>
      </c>
      <c r="S49" s="75">
        <v>8.6</v>
      </c>
      <c r="V49" s="166" t="s">
        <v>192</v>
      </c>
      <c r="W49" s="52">
        <f>SUM(D22,D52,D61,D65,D69)</f>
        <v>34.700000000000003</v>
      </c>
    </row>
    <row r="50" spans="1:26" ht="22.5" customHeight="1" x14ac:dyDescent="0.3">
      <c r="A50" s="297"/>
      <c r="B50" s="203"/>
      <c r="C50" s="104" t="s">
        <v>61</v>
      </c>
      <c r="D50" s="133">
        <f t="shared" ref="D50:D55" si="2">SUM(G50*T50)/H50</f>
        <v>40.86</v>
      </c>
      <c r="E50" s="133">
        <f>SUM(G50*U50)/H50</f>
        <v>36</v>
      </c>
      <c r="F50" s="241"/>
      <c r="G50" s="28">
        <f>SUM(G49)</f>
        <v>180</v>
      </c>
      <c r="H50" s="123">
        <v>1000</v>
      </c>
      <c r="I50" s="145"/>
      <c r="J50" s="145"/>
      <c r="K50" s="145"/>
      <c r="L50" s="153"/>
      <c r="M50" s="145"/>
      <c r="N50" s="177"/>
      <c r="O50" s="75"/>
      <c r="P50" s="75"/>
      <c r="Q50" s="75"/>
      <c r="R50" s="75"/>
      <c r="S50" s="75"/>
      <c r="T50" s="51">
        <v>227</v>
      </c>
      <c r="U50" s="51">
        <v>200</v>
      </c>
      <c r="V50" s="166" t="s">
        <v>193</v>
      </c>
      <c r="W50" s="52">
        <f>SUM(D11:D11,D25,D39,D44,D62,D70)</f>
        <v>22.5</v>
      </c>
    </row>
    <row r="51" spans="1:26" ht="22.5" customHeight="1" x14ac:dyDescent="0.3">
      <c r="A51" s="297"/>
      <c r="B51" s="203"/>
      <c r="C51" s="113" t="s">
        <v>27</v>
      </c>
      <c r="D51" s="133">
        <f t="shared" si="2"/>
        <v>154.80000000000001</v>
      </c>
      <c r="E51" s="133">
        <f>SUM(G51*U51)/H51</f>
        <v>154.80000000000001</v>
      </c>
      <c r="F51" s="241"/>
      <c r="G51" s="28">
        <f>SUM(G50)</f>
        <v>180</v>
      </c>
      <c r="H51" s="123">
        <v>1000</v>
      </c>
      <c r="I51" s="145"/>
      <c r="J51" s="145"/>
      <c r="K51" s="145"/>
      <c r="L51" s="153"/>
      <c r="M51" s="145"/>
      <c r="N51" s="177"/>
      <c r="O51" s="75"/>
      <c r="P51" s="75"/>
      <c r="Q51" s="75"/>
      <c r="R51" s="75"/>
      <c r="S51" s="75"/>
      <c r="T51" s="73">
        <v>860</v>
      </c>
      <c r="U51" s="73">
        <v>860</v>
      </c>
      <c r="V51" s="166" t="s">
        <v>194</v>
      </c>
      <c r="W51" s="52" t="e">
        <f>SUM(D18,#REF!,D75)</f>
        <v>#REF!</v>
      </c>
    </row>
    <row r="52" spans="1:26" ht="22.5" customHeight="1" x14ac:dyDescent="0.3">
      <c r="A52" s="297"/>
      <c r="B52" s="203"/>
      <c r="C52" s="104" t="s">
        <v>31</v>
      </c>
      <c r="D52" s="133">
        <f t="shared" si="2"/>
        <v>18</v>
      </c>
      <c r="E52" s="133">
        <f>SUM(G52*U52)/H52</f>
        <v>18</v>
      </c>
      <c r="F52" s="241"/>
      <c r="G52" s="28">
        <f>SUM(G49)</f>
        <v>180</v>
      </c>
      <c r="H52" s="123">
        <v>1000</v>
      </c>
      <c r="I52" s="145"/>
      <c r="J52" s="145"/>
      <c r="K52" s="145"/>
      <c r="L52" s="153"/>
      <c r="M52" s="145"/>
      <c r="N52" s="177"/>
      <c r="O52" s="75"/>
      <c r="P52" s="75"/>
      <c r="Q52" s="75"/>
      <c r="R52" s="75"/>
      <c r="S52" s="75"/>
      <c r="T52" s="73">
        <v>100</v>
      </c>
      <c r="U52" s="73">
        <v>100</v>
      </c>
      <c r="V52" s="166" t="s">
        <v>195</v>
      </c>
      <c r="W52" s="52">
        <f>SUM(D9,D71)</f>
        <v>28</v>
      </c>
    </row>
    <row r="53" spans="1:26" ht="22.5" customHeight="1" x14ac:dyDescent="0.3">
      <c r="A53" s="297"/>
      <c r="B53" s="203"/>
      <c r="C53" s="104" t="s">
        <v>62</v>
      </c>
      <c r="D53" s="133">
        <f t="shared" si="2"/>
        <v>0.18</v>
      </c>
      <c r="E53" s="133">
        <f>SUM(G53*U53)/H53</f>
        <v>0.18</v>
      </c>
      <c r="F53" s="241"/>
      <c r="G53" s="28">
        <f>SUM(G49)</f>
        <v>180</v>
      </c>
      <c r="H53" s="123">
        <v>1000</v>
      </c>
      <c r="I53" s="145"/>
      <c r="J53" s="145"/>
      <c r="K53" s="145"/>
      <c r="L53" s="153"/>
      <c r="M53" s="145"/>
      <c r="N53" s="177"/>
      <c r="O53" s="75"/>
      <c r="P53" s="75"/>
      <c r="Q53" s="75"/>
      <c r="R53" s="75"/>
      <c r="S53" s="75"/>
      <c r="T53" s="73">
        <v>1</v>
      </c>
      <c r="U53" s="73">
        <v>1</v>
      </c>
      <c r="V53" s="166" t="s">
        <v>196</v>
      </c>
    </row>
    <row r="54" spans="1:26" ht="22.5" customHeight="1" x14ac:dyDescent="0.3">
      <c r="A54" s="297"/>
      <c r="B54" s="101" t="s">
        <v>127</v>
      </c>
      <c r="C54" s="101"/>
      <c r="D54" s="133">
        <f t="shared" si="2"/>
        <v>0</v>
      </c>
      <c r="E54" s="133">
        <f t="shared" ref="E54" si="3">SUM(G54*U54)/H54</f>
        <v>0</v>
      </c>
      <c r="F54" s="352">
        <v>30</v>
      </c>
      <c r="G54" s="353">
        <v>40</v>
      </c>
      <c r="H54" s="123">
        <v>40</v>
      </c>
      <c r="I54" s="140">
        <v>2.81</v>
      </c>
      <c r="J54" s="140">
        <v>3.8</v>
      </c>
      <c r="K54" s="140">
        <v>17.079999999999998</v>
      </c>
      <c r="L54" s="140">
        <v>113.53</v>
      </c>
      <c r="M54" s="149">
        <f>SUM(S54*G54)/H54</f>
        <v>0</v>
      </c>
      <c r="N54" s="177">
        <v>93</v>
      </c>
      <c r="O54" s="75"/>
      <c r="P54" s="75"/>
      <c r="Q54" s="75"/>
      <c r="R54" s="75"/>
      <c r="S54" s="75"/>
      <c r="T54" s="73"/>
      <c r="U54" s="73"/>
      <c r="V54" s="166"/>
    </row>
    <row r="55" spans="1:26" s="173" customFormat="1" ht="22.5" customHeight="1" x14ac:dyDescent="0.3">
      <c r="A55" s="297"/>
      <c r="B55" s="205" t="s">
        <v>28</v>
      </c>
      <c r="C55" s="104"/>
      <c r="D55" s="133">
        <f t="shared" si="2"/>
        <v>50</v>
      </c>
      <c r="E55" s="133">
        <f>SUM(G55*U55)/H55</f>
        <v>50</v>
      </c>
      <c r="F55" s="352">
        <v>30</v>
      </c>
      <c r="G55" s="353">
        <v>50</v>
      </c>
      <c r="H55" s="123">
        <v>40</v>
      </c>
      <c r="I55" s="140">
        <f>SUM(O55*G55)/H55</f>
        <v>3.0625000000000004</v>
      </c>
      <c r="J55" s="140">
        <f>SUM(P55*G55)/H55</f>
        <v>0.1</v>
      </c>
      <c r="K55" s="140">
        <f>SUM(Q55*G55)/H55</f>
        <v>9.4375</v>
      </c>
      <c r="L55" s="140">
        <f>SUM(R55*G55)/H55</f>
        <v>18.274999999999999</v>
      </c>
      <c r="M55" s="149">
        <f>SUM(S55*G55)/H55</f>
        <v>0</v>
      </c>
      <c r="N55" s="177">
        <v>92</v>
      </c>
      <c r="O55" s="79">
        <v>2.4500000000000002</v>
      </c>
      <c r="P55" s="79">
        <v>0.08</v>
      </c>
      <c r="Q55" s="79">
        <v>7.55</v>
      </c>
      <c r="R55" s="79">
        <v>14.62</v>
      </c>
      <c r="S55" s="80">
        <v>0</v>
      </c>
      <c r="T55" s="73">
        <v>40</v>
      </c>
      <c r="U55" s="73">
        <v>40</v>
      </c>
      <c r="V55" s="166" t="s">
        <v>33</v>
      </c>
      <c r="W55" s="52">
        <f>SUM(D10,D58)</f>
        <v>258</v>
      </c>
      <c r="X55" s="51"/>
      <c r="Y55" s="51"/>
      <c r="Z55" s="51"/>
    </row>
    <row r="56" spans="1:26" s="175" customFormat="1" ht="22.5" customHeight="1" x14ac:dyDescent="0.3">
      <c r="A56" s="298"/>
      <c r="B56" s="345" t="s">
        <v>65</v>
      </c>
      <c r="C56" s="314"/>
      <c r="D56" s="315"/>
      <c r="E56" s="316"/>
      <c r="F56" s="313">
        <v>610</v>
      </c>
      <c r="G56" s="28">
        <v>775</v>
      </c>
      <c r="H56" s="123">
        <f>SUM(H33:H55)</f>
        <v>14310</v>
      </c>
      <c r="I56" s="315">
        <f>SUM(I32:I55)</f>
        <v>31.763999999999999</v>
      </c>
      <c r="J56" s="315">
        <f>SUM(J32:J55)</f>
        <v>18.679000000000002</v>
      </c>
      <c r="K56" s="315">
        <f>SUM(K32:K55)</f>
        <v>99.049499999999995</v>
      </c>
      <c r="L56" s="315">
        <f>SUM(L32:L55)</f>
        <v>658.27499999999998</v>
      </c>
      <c r="M56" s="315">
        <f>SUM(M32:M55)</f>
        <v>15.833</v>
      </c>
      <c r="N56" s="223"/>
      <c r="O56" s="51"/>
      <c r="P56" s="51"/>
      <c r="Q56" s="51"/>
      <c r="R56" s="51"/>
      <c r="S56" s="51"/>
      <c r="T56" s="73"/>
      <c r="U56" s="73"/>
      <c r="V56" s="166" t="s">
        <v>197</v>
      </c>
      <c r="W56" s="51"/>
      <c r="X56" s="51"/>
      <c r="Y56" s="51"/>
      <c r="Z56" s="51"/>
    </row>
    <row r="57" spans="1:26" ht="22.5" customHeight="1" x14ac:dyDescent="0.3">
      <c r="A57" s="296" t="s">
        <v>30</v>
      </c>
      <c r="B57" s="203" t="s">
        <v>225</v>
      </c>
      <c r="C57" s="104"/>
      <c r="D57" s="133"/>
      <c r="E57" s="133"/>
      <c r="F57" s="352">
        <v>200</v>
      </c>
      <c r="G57" s="353">
        <v>250</v>
      </c>
      <c r="H57" s="123">
        <v>1000</v>
      </c>
      <c r="I57" s="140">
        <f>SUM(O57*G57)/H57</f>
        <v>6.2125000000000004</v>
      </c>
      <c r="J57" s="140">
        <f>SUM(P57*G57)/H57</f>
        <v>6.3775000000000004</v>
      </c>
      <c r="K57" s="140">
        <f>SUM(Q57*G57)/H57</f>
        <v>20.627500000000001</v>
      </c>
      <c r="L57" s="140">
        <f>SUM(R57*G57)/H57</f>
        <v>164.75</v>
      </c>
      <c r="M57" s="149">
        <f>SUM(S57*G57)/H57</f>
        <v>1.1375</v>
      </c>
      <c r="N57" s="193">
        <v>41</v>
      </c>
      <c r="O57" s="52">
        <v>24.85</v>
      </c>
      <c r="P57" s="52">
        <v>25.51</v>
      </c>
      <c r="Q57" s="52">
        <v>82.51</v>
      </c>
      <c r="R57" s="52">
        <v>659</v>
      </c>
      <c r="S57" s="52">
        <v>4.55</v>
      </c>
      <c r="V57" s="166" t="s">
        <v>198</v>
      </c>
    </row>
    <row r="58" spans="1:26" ht="22.5" customHeight="1" x14ac:dyDescent="0.3">
      <c r="A58" s="297"/>
      <c r="B58" s="203" t="s">
        <v>230</v>
      </c>
      <c r="C58" s="104" t="s">
        <v>33</v>
      </c>
      <c r="D58" s="133">
        <f>SUM(G58*T58)/H58</f>
        <v>175</v>
      </c>
      <c r="E58" s="133">
        <f>SUM(G58*U58)/H58</f>
        <v>175</v>
      </c>
      <c r="F58" s="241"/>
      <c r="G58" s="28">
        <f>SUM(G57)</f>
        <v>250</v>
      </c>
      <c r="H58" s="123">
        <v>1000</v>
      </c>
      <c r="I58" s="107"/>
      <c r="J58" s="107"/>
      <c r="K58" s="107"/>
      <c r="L58" s="107"/>
      <c r="M58" s="107"/>
      <c r="N58" s="193"/>
      <c r="T58" s="73">
        <v>700</v>
      </c>
      <c r="U58" s="73">
        <v>700</v>
      </c>
      <c r="V58" s="166" t="s">
        <v>94</v>
      </c>
    </row>
    <row r="59" spans="1:26" ht="22.5" customHeight="1" x14ac:dyDescent="0.3">
      <c r="A59" s="297"/>
      <c r="B59" s="203"/>
      <c r="C59" s="104" t="s">
        <v>27</v>
      </c>
      <c r="D59" s="133">
        <f>SUM(G59*T59)/H59</f>
        <v>75</v>
      </c>
      <c r="E59" s="133">
        <f>SUM(G59*U59)/H59</f>
        <v>75</v>
      </c>
      <c r="F59" s="241"/>
      <c r="G59" s="28">
        <f>SUM(G57)</f>
        <v>250</v>
      </c>
      <c r="H59" s="123">
        <v>1000</v>
      </c>
      <c r="I59" s="107"/>
      <c r="J59" s="107"/>
      <c r="K59" s="107"/>
      <c r="L59" s="107"/>
      <c r="M59" s="107"/>
      <c r="N59" s="193"/>
      <c r="T59" s="73">
        <v>300</v>
      </c>
      <c r="U59" s="73">
        <v>300</v>
      </c>
      <c r="V59" s="166" t="s">
        <v>199</v>
      </c>
    </row>
    <row r="60" spans="1:26" ht="22.5" customHeight="1" x14ac:dyDescent="0.3">
      <c r="A60" s="297"/>
      <c r="B60" s="203"/>
      <c r="C60" s="104" t="s">
        <v>131</v>
      </c>
      <c r="D60" s="133">
        <v>15</v>
      </c>
      <c r="E60" s="133">
        <v>15</v>
      </c>
      <c r="F60" s="241"/>
      <c r="G60" s="28">
        <f>SUM(G57)</f>
        <v>250</v>
      </c>
      <c r="H60" s="123">
        <v>1000</v>
      </c>
      <c r="I60" s="107"/>
      <c r="J60" s="107"/>
      <c r="K60" s="107"/>
      <c r="L60" s="107"/>
      <c r="M60" s="107"/>
      <c r="N60" s="193"/>
      <c r="T60" s="73">
        <v>60</v>
      </c>
      <c r="U60" s="73">
        <v>60</v>
      </c>
      <c r="V60" s="166" t="s">
        <v>200</v>
      </c>
    </row>
    <row r="61" spans="1:26" ht="22.5" customHeight="1" x14ac:dyDescent="0.3">
      <c r="A61" s="297"/>
      <c r="B61" s="203"/>
      <c r="C61" s="104" t="s">
        <v>31</v>
      </c>
      <c r="D61" s="133">
        <f>SUM(G61*T61)/H61</f>
        <v>2</v>
      </c>
      <c r="E61" s="133">
        <f>SUM(G61*U61)/H61</f>
        <v>2</v>
      </c>
      <c r="F61" s="241"/>
      <c r="G61" s="28">
        <f>SUM(G57)</f>
        <v>250</v>
      </c>
      <c r="H61" s="123">
        <v>1000</v>
      </c>
      <c r="I61" s="107"/>
      <c r="J61" s="107"/>
      <c r="K61" s="107"/>
      <c r="L61" s="107"/>
      <c r="M61" s="107"/>
      <c r="N61" s="193"/>
      <c r="T61" s="73">
        <v>8</v>
      </c>
      <c r="U61" s="73">
        <v>8</v>
      </c>
      <c r="V61" s="166" t="s">
        <v>201</v>
      </c>
    </row>
    <row r="62" spans="1:26" ht="22.5" customHeight="1" x14ac:dyDescent="0.3">
      <c r="A62" s="297"/>
      <c r="B62" s="203"/>
      <c r="C62" s="104" t="s">
        <v>26</v>
      </c>
      <c r="D62" s="133">
        <f>SUM(G62*T62)/H62</f>
        <v>2.5</v>
      </c>
      <c r="E62" s="133">
        <f>SUM(G62*U62)/H62</f>
        <v>2.5</v>
      </c>
      <c r="F62" s="241"/>
      <c r="G62" s="28">
        <f>SUM(G57)</f>
        <v>250</v>
      </c>
      <c r="H62" s="123">
        <v>1000</v>
      </c>
      <c r="I62" s="107"/>
      <c r="J62" s="107"/>
      <c r="K62" s="107"/>
      <c r="L62" s="107"/>
      <c r="M62" s="107"/>
      <c r="N62" s="193"/>
      <c r="T62" s="73">
        <v>10</v>
      </c>
      <c r="U62" s="73">
        <v>10</v>
      </c>
      <c r="V62" s="166" t="s">
        <v>202</v>
      </c>
      <c r="W62" s="52">
        <f>SUM(D46)</f>
        <v>7</v>
      </c>
    </row>
    <row r="63" spans="1:26" ht="22.5" customHeight="1" x14ac:dyDescent="0.3">
      <c r="A63" s="297"/>
      <c r="B63" s="208" t="s">
        <v>303</v>
      </c>
      <c r="C63" s="159"/>
      <c r="D63" s="132"/>
      <c r="E63" s="132"/>
      <c r="F63" s="242"/>
      <c r="G63" s="28">
        <v>180</v>
      </c>
      <c r="H63" s="123">
        <v>180</v>
      </c>
      <c r="I63" s="140">
        <f>SUM(O63*G63)/H63</f>
        <v>0.4</v>
      </c>
      <c r="J63" s="140">
        <f>SUM(P63*G63)/H63</f>
        <v>1.7999999999999999E-2</v>
      </c>
      <c r="K63" s="140">
        <f>SUM(Q63*G63)/H63</f>
        <v>25.24</v>
      </c>
      <c r="L63" s="140">
        <f>SUM(R63*G63)/H63</f>
        <v>102.72</v>
      </c>
      <c r="M63" s="149">
        <f>SUM(S63*G63)/H63</f>
        <v>0.36</v>
      </c>
      <c r="N63" s="177">
        <v>83</v>
      </c>
      <c r="O63" s="168">
        <v>0.4</v>
      </c>
      <c r="P63" s="168">
        <v>1.7999999999999999E-2</v>
      </c>
      <c r="Q63" s="168">
        <v>25.24</v>
      </c>
      <c r="R63" s="168">
        <v>102.72</v>
      </c>
      <c r="S63" s="168">
        <v>0.36</v>
      </c>
      <c r="T63" s="52"/>
      <c r="U63" s="52"/>
      <c r="V63" s="166" t="s">
        <v>203</v>
      </c>
    </row>
    <row r="64" spans="1:26" ht="22.5" customHeight="1" x14ac:dyDescent="0.3">
      <c r="A64" s="297"/>
      <c r="B64" s="201"/>
      <c r="C64" s="113" t="s">
        <v>217</v>
      </c>
      <c r="D64" s="156">
        <v>25</v>
      </c>
      <c r="E64" s="156">
        <v>25</v>
      </c>
      <c r="F64" s="366">
        <v>150</v>
      </c>
      <c r="G64" s="353">
        <f>SUM(G63)</f>
        <v>180</v>
      </c>
      <c r="H64" s="123">
        <v>180</v>
      </c>
      <c r="I64" s="107"/>
      <c r="J64" s="107"/>
      <c r="K64" s="107"/>
      <c r="L64" s="107"/>
      <c r="M64" s="107"/>
      <c r="N64" s="177"/>
      <c r="T64" s="172">
        <v>25</v>
      </c>
      <c r="U64" s="172">
        <v>25</v>
      </c>
      <c r="V64" s="166" t="s">
        <v>204</v>
      </c>
    </row>
    <row r="65" spans="1:26" ht="22.5" customHeight="1" x14ac:dyDescent="0.3">
      <c r="A65" s="297"/>
      <c r="B65" s="201"/>
      <c r="C65" s="113" t="s">
        <v>192</v>
      </c>
      <c r="D65" s="156">
        <v>3</v>
      </c>
      <c r="E65" s="156">
        <v>3</v>
      </c>
      <c r="F65" s="251"/>
      <c r="G65" s="28">
        <f>SUM(G63)</f>
        <v>180</v>
      </c>
      <c r="H65" s="123">
        <v>180</v>
      </c>
      <c r="I65" s="107"/>
      <c r="J65" s="107"/>
      <c r="K65" s="107"/>
      <c r="L65" s="107"/>
      <c r="M65" s="107"/>
      <c r="N65" s="177"/>
      <c r="T65" s="172">
        <v>3</v>
      </c>
      <c r="U65" s="172">
        <v>3</v>
      </c>
      <c r="V65" s="166" t="s">
        <v>205</v>
      </c>
    </row>
    <row r="66" spans="1:26" ht="22.5" customHeight="1" x14ac:dyDescent="0.3">
      <c r="A66" s="297"/>
      <c r="B66" s="201"/>
      <c r="C66" s="113" t="s">
        <v>218</v>
      </c>
      <c r="D66" s="156">
        <v>200</v>
      </c>
      <c r="E66" s="156">
        <v>200</v>
      </c>
      <c r="F66" s="251"/>
      <c r="G66" s="28">
        <f>SUM(G63)</f>
        <v>180</v>
      </c>
      <c r="H66" s="123">
        <v>180</v>
      </c>
      <c r="I66" s="107"/>
      <c r="J66" s="107"/>
      <c r="K66" s="107"/>
      <c r="L66" s="107"/>
      <c r="M66" s="107"/>
      <c r="N66" s="177"/>
      <c r="T66" s="172">
        <v>200</v>
      </c>
      <c r="U66" s="172">
        <v>200</v>
      </c>
      <c r="V66" s="166" t="s">
        <v>206</v>
      </c>
    </row>
    <row r="67" spans="1:26" ht="22.5" customHeight="1" x14ac:dyDescent="0.3">
      <c r="A67" s="297"/>
      <c r="B67" s="202" t="s">
        <v>290</v>
      </c>
      <c r="C67" s="107"/>
      <c r="D67" s="107"/>
      <c r="E67" s="132"/>
      <c r="F67" s="360">
        <v>35</v>
      </c>
      <c r="G67" s="355">
        <v>50</v>
      </c>
      <c r="H67" s="123">
        <v>3500</v>
      </c>
      <c r="I67" s="140">
        <v>2.88</v>
      </c>
      <c r="J67" s="140">
        <v>1.17</v>
      </c>
      <c r="K67" s="140">
        <v>27.78</v>
      </c>
      <c r="L67" s="140">
        <v>133</v>
      </c>
      <c r="M67" s="149">
        <v>0.02</v>
      </c>
      <c r="N67" s="177">
        <v>68</v>
      </c>
      <c r="O67" s="52">
        <v>2.39</v>
      </c>
      <c r="P67" s="52">
        <v>4.42</v>
      </c>
      <c r="Q67" s="52">
        <v>19.02</v>
      </c>
      <c r="R67" s="52">
        <v>125</v>
      </c>
      <c r="V67" s="166" t="s">
        <v>207</v>
      </c>
      <c r="W67" s="52">
        <f>SUM(D20)</f>
        <v>0.3</v>
      </c>
    </row>
    <row r="68" spans="1:26" ht="22.5" customHeight="1" x14ac:dyDescent="0.3">
      <c r="A68" s="297"/>
      <c r="B68" s="201"/>
      <c r="C68" s="113" t="s">
        <v>55</v>
      </c>
      <c r="D68" s="133">
        <v>25</v>
      </c>
      <c r="E68" s="133">
        <v>25</v>
      </c>
      <c r="F68" s="241"/>
      <c r="G68" s="28">
        <f>SUM(G67)</f>
        <v>50</v>
      </c>
      <c r="H68" s="123">
        <v>3500</v>
      </c>
      <c r="I68" s="107"/>
      <c r="J68" s="107"/>
      <c r="K68" s="107"/>
      <c r="L68" s="107"/>
      <c r="M68" s="107"/>
      <c r="N68" s="177"/>
      <c r="T68" s="52">
        <v>1975</v>
      </c>
      <c r="U68" s="52">
        <v>1975</v>
      </c>
      <c r="V68" s="166" t="s">
        <v>208</v>
      </c>
    </row>
    <row r="69" spans="1:26" ht="22.5" customHeight="1" x14ac:dyDescent="0.3">
      <c r="A69" s="297"/>
      <c r="B69" s="201"/>
      <c r="C69" s="104" t="s">
        <v>31</v>
      </c>
      <c r="D69" s="133">
        <v>1.7</v>
      </c>
      <c r="E69" s="133">
        <v>1.7</v>
      </c>
      <c r="F69" s="241"/>
      <c r="G69" s="28">
        <f>SUM(G67)</f>
        <v>50</v>
      </c>
      <c r="H69" s="123">
        <v>3500</v>
      </c>
      <c r="I69" s="107"/>
      <c r="J69" s="107"/>
      <c r="K69" s="107"/>
      <c r="L69" s="107"/>
      <c r="M69" s="107"/>
      <c r="N69" s="177"/>
      <c r="T69" s="52">
        <v>395</v>
      </c>
      <c r="U69" s="52">
        <v>395</v>
      </c>
      <c r="V69" s="166" t="s">
        <v>209</v>
      </c>
    </row>
    <row r="70" spans="1:26" ht="22.5" customHeight="1" x14ac:dyDescent="0.3">
      <c r="A70" s="297"/>
      <c r="B70" s="201"/>
      <c r="C70" s="104" t="s">
        <v>26</v>
      </c>
      <c r="D70" s="133">
        <v>0.7</v>
      </c>
      <c r="E70" s="133">
        <v>0.7</v>
      </c>
      <c r="F70" s="241"/>
      <c r="G70" s="28">
        <f>SUM(G67)</f>
        <v>50</v>
      </c>
      <c r="H70" s="123">
        <v>3500</v>
      </c>
      <c r="I70" s="107"/>
      <c r="J70" s="107"/>
      <c r="K70" s="107"/>
      <c r="L70" s="107"/>
      <c r="M70" s="132"/>
      <c r="N70" s="177"/>
      <c r="S70" s="52"/>
      <c r="T70" s="52">
        <v>490</v>
      </c>
      <c r="U70" s="52">
        <v>490</v>
      </c>
      <c r="V70" s="166" t="s">
        <v>36</v>
      </c>
      <c r="W70" s="52">
        <f>SUM(D78)</f>
        <v>5</v>
      </c>
    </row>
    <row r="71" spans="1:26" ht="22.5" customHeight="1" x14ac:dyDescent="0.3">
      <c r="A71" s="297"/>
      <c r="B71" s="201"/>
      <c r="C71" s="104" t="s">
        <v>38</v>
      </c>
      <c r="D71" s="133">
        <v>5</v>
      </c>
      <c r="E71" s="133">
        <v>5</v>
      </c>
      <c r="F71" s="241"/>
      <c r="G71" s="28">
        <f>SUM(G67)</f>
        <v>50</v>
      </c>
      <c r="H71" s="123">
        <v>3500</v>
      </c>
      <c r="I71" s="107"/>
      <c r="J71" s="107"/>
      <c r="K71" s="107"/>
      <c r="L71" s="107"/>
      <c r="M71" s="107"/>
      <c r="N71" s="177"/>
      <c r="T71" s="52">
        <v>306</v>
      </c>
      <c r="U71" s="52">
        <v>245</v>
      </c>
      <c r="V71" s="166" t="s">
        <v>210</v>
      </c>
      <c r="W71" s="52">
        <f>SUM(D72)</f>
        <v>2</v>
      </c>
    </row>
    <row r="72" spans="1:26" ht="22.5" customHeight="1" x14ac:dyDescent="0.3">
      <c r="A72" s="297"/>
      <c r="B72" s="201"/>
      <c r="C72" s="101" t="s">
        <v>34</v>
      </c>
      <c r="D72" s="133">
        <v>2</v>
      </c>
      <c r="E72" s="133">
        <v>2</v>
      </c>
      <c r="F72" s="241"/>
      <c r="G72" s="28">
        <f>SUM(G67)</f>
        <v>50</v>
      </c>
      <c r="H72" s="123">
        <v>3500</v>
      </c>
      <c r="I72" s="107"/>
      <c r="J72" s="107"/>
      <c r="K72" s="107"/>
      <c r="L72" s="107"/>
      <c r="M72" s="107"/>
      <c r="N72" s="177"/>
      <c r="T72" s="52">
        <v>60</v>
      </c>
      <c r="U72" s="52">
        <v>60</v>
      </c>
      <c r="V72" s="166" t="s">
        <v>211</v>
      </c>
    </row>
    <row r="73" spans="1:26" ht="22.5" customHeight="1" x14ac:dyDescent="0.3">
      <c r="A73" s="297"/>
      <c r="B73" s="201"/>
      <c r="C73" s="101" t="s">
        <v>27</v>
      </c>
      <c r="D73" s="133">
        <v>11.7</v>
      </c>
      <c r="E73" s="133">
        <v>11.7</v>
      </c>
      <c r="F73" s="241"/>
      <c r="G73" s="28">
        <f>SUM(G67)</f>
        <v>50</v>
      </c>
      <c r="H73" s="123">
        <v>3500</v>
      </c>
      <c r="I73" s="107"/>
      <c r="J73" s="107"/>
      <c r="K73" s="107"/>
      <c r="L73" s="107"/>
      <c r="M73" s="107"/>
      <c r="N73" s="177"/>
      <c r="T73" s="52">
        <v>700</v>
      </c>
      <c r="U73" s="52">
        <v>700</v>
      </c>
      <c r="V73" s="166" t="s">
        <v>212</v>
      </c>
      <c r="W73" s="52">
        <f>SUM(D53)</f>
        <v>0.18</v>
      </c>
    </row>
    <row r="74" spans="1:26" ht="22.5" customHeight="1" x14ac:dyDescent="0.3">
      <c r="A74" s="297"/>
      <c r="B74" s="201"/>
      <c r="C74" s="101" t="s">
        <v>133</v>
      </c>
      <c r="D74" s="133">
        <v>17</v>
      </c>
      <c r="E74" s="133">
        <v>17</v>
      </c>
      <c r="F74" s="241"/>
      <c r="G74" s="28">
        <f>SUM(G67)</f>
        <v>50</v>
      </c>
      <c r="H74" s="123">
        <v>3500</v>
      </c>
      <c r="I74" s="107"/>
      <c r="J74" s="107"/>
      <c r="K74" s="107"/>
      <c r="L74" s="107"/>
      <c r="M74" s="107"/>
      <c r="N74" s="177"/>
      <c r="T74" s="52">
        <v>487</v>
      </c>
      <c r="U74" s="52">
        <v>487</v>
      </c>
    </row>
    <row r="75" spans="1:26" ht="22.5" customHeight="1" x14ac:dyDescent="0.3">
      <c r="A75" s="297"/>
      <c r="B75" s="201"/>
      <c r="C75" s="104" t="s">
        <v>291</v>
      </c>
      <c r="D75" s="133">
        <v>1</v>
      </c>
      <c r="E75" s="133">
        <v>1</v>
      </c>
      <c r="F75" s="241"/>
      <c r="G75" s="28">
        <f>SUM(G67)</f>
        <v>50</v>
      </c>
      <c r="H75" s="123">
        <v>3500</v>
      </c>
      <c r="I75" s="107"/>
      <c r="J75" s="107"/>
      <c r="K75" s="107"/>
      <c r="L75" s="107"/>
      <c r="M75" s="107"/>
      <c r="N75" s="177"/>
      <c r="T75" s="52">
        <v>12.5</v>
      </c>
      <c r="U75" s="52">
        <v>12.5</v>
      </c>
    </row>
    <row r="76" spans="1:26" ht="22.5" customHeight="1" x14ac:dyDescent="0.3">
      <c r="A76" s="297"/>
      <c r="B76" s="201"/>
      <c r="C76" s="101" t="s">
        <v>111</v>
      </c>
      <c r="D76" s="133">
        <v>0.4</v>
      </c>
      <c r="E76" s="133">
        <v>0.4</v>
      </c>
      <c r="F76" s="241"/>
      <c r="G76" s="28">
        <f>SUM(G67)</f>
        <v>50</v>
      </c>
      <c r="H76" s="123">
        <v>3500</v>
      </c>
      <c r="I76" s="107"/>
      <c r="J76" s="107"/>
      <c r="K76" s="107"/>
      <c r="L76" s="107"/>
      <c r="M76" s="107"/>
      <c r="N76" s="177"/>
      <c r="T76" s="52">
        <v>25</v>
      </c>
      <c r="U76" s="52">
        <v>25</v>
      </c>
      <c r="V76" s="166"/>
    </row>
    <row r="77" spans="1:26" s="175" customFormat="1" ht="22.5" customHeight="1" x14ac:dyDescent="0.3">
      <c r="A77" s="297"/>
      <c r="B77" s="345" t="s">
        <v>65</v>
      </c>
      <c r="C77" s="122"/>
      <c r="D77" s="315"/>
      <c r="E77" s="315"/>
      <c r="F77" s="191"/>
      <c r="G77" s="28"/>
      <c r="H77" s="123">
        <f t="shared" ref="H77:M77" si="4">SUM(H57:H76)</f>
        <v>41720</v>
      </c>
      <c r="I77" s="122">
        <f t="shared" si="4"/>
        <v>9.4924999999999997</v>
      </c>
      <c r="J77" s="122">
        <f t="shared" si="4"/>
        <v>7.5655000000000001</v>
      </c>
      <c r="K77" s="122">
        <f t="shared" si="4"/>
        <v>73.647500000000008</v>
      </c>
      <c r="L77" s="122">
        <f t="shared" si="4"/>
        <v>400.47</v>
      </c>
      <c r="M77" s="122">
        <f t="shared" si="4"/>
        <v>1.5175000000000001</v>
      </c>
      <c r="N77" s="223"/>
      <c r="O77" s="51">
        <f>SUM(O57:O76)</f>
        <v>27.64</v>
      </c>
      <c r="P77" s="51">
        <f>SUM(P57:P76)</f>
        <v>29.948</v>
      </c>
      <c r="Q77" s="51">
        <f>SUM(Q57:Q76)</f>
        <v>126.77</v>
      </c>
      <c r="R77" s="51">
        <f>SUM(R57:R76)</f>
        <v>886.72</v>
      </c>
      <c r="S77" s="51">
        <f>SUM(S57:S76)</f>
        <v>4.91</v>
      </c>
      <c r="T77" s="52"/>
      <c r="U77" s="52"/>
      <c r="V77" s="166"/>
      <c r="W77" s="51"/>
      <c r="X77" s="51"/>
      <c r="Y77" s="51"/>
      <c r="Z77" s="51"/>
    </row>
    <row r="78" spans="1:26" ht="22.5" customHeight="1" x14ac:dyDescent="0.3">
      <c r="A78" s="41" t="s">
        <v>35</v>
      </c>
      <c r="B78" s="202" t="s">
        <v>36</v>
      </c>
      <c r="C78" s="101"/>
      <c r="D78" s="133">
        <v>5</v>
      </c>
      <c r="E78" s="133">
        <v>5</v>
      </c>
      <c r="F78" s="352">
        <v>4</v>
      </c>
      <c r="G78" s="353">
        <v>5</v>
      </c>
      <c r="H78" s="123">
        <v>4</v>
      </c>
      <c r="I78" s="132"/>
      <c r="J78" s="132"/>
      <c r="K78" s="132"/>
      <c r="L78" s="132"/>
      <c r="M78" s="132"/>
      <c r="N78" s="177"/>
      <c r="O78" s="52"/>
      <c r="P78" s="52"/>
      <c r="Q78" s="52"/>
      <c r="R78" s="52"/>
      <c r="S78" s="52"/>
      <c r="T78" s="52">
        <v>4</v>
      </c>
      <c r="U78" s="52">
        <v>4</v>
      </c>
      <c r="V78" s="166"/>
    </row>
    <row r="79" spans="1:26" ht="22.5" customHeight="1" thickBot="1" x14ac:dyDescent="0.35">
      <c r="A79" s="41"/>
      <c r="B79" s="206" t="s">
        <v>37</v>
      </c>
      <c r="C79" s="184"/>
      <c r="D79" s="143"/>
      <c r="E79" s="143"/>
      <c r="F79" s="243">
        <v>1524</v>
      </c>
      <c r="G79" s="47">
        <v>1816</v>
      </c>
      <c r="H79" s="27">
        <f>SUM(H78,H77,H56,H31,H28)</f>
        <v>56394</v>
      </c>
      <c r="I79" s="184">
        <f>SUM(I78,I77,I56,I31,I28)</f>
        <v>56.114142105263156</v>
      </c>
      <c r="J79" s="184">
        <f>SUM(J78,J77,J56,J31,J28)</f>
        <v>54.271447368421057</v>
      </c>
      <c r="K79" s="184">
        <f>SUM(K78,K77,K56,K31,K28)</f>
        <v>256.15361052631579</v>
      </c>
      <c r="L79" s="184">
        <f>SUM(L78,L77,L56,L31,L28)</f>
        <v>1687.7997368421052</v>
      </c>
      <c r="M79" s="184">
        <f>SUM(M78,M77,M56,M31,M28)</f>
        <v>41.880921052631578</v>
      </c>
      <c r="N79" s="178"/>
      <c r="O79" s="51">
        <f>SUM(O78,O77,O56,O31,O28)</f>
        <v>49.61</v>
      </c>
      <c r="P79" s="51">
        <f>SUM(P78,P77,P56,P31,P28)</f>
        <v>109.80800000000002</v>
      </c>
      <c r="Q79" s="51">
        <f>SUM(Q78,Q77,Q56,Q31,Q28)</f>
        <v>234.70999999999998</v>
      </c>
      <c r="R79" s="51">
        <f>SUM(R78,R77,R56,R31,R28)</f>
        <v>2113.92</v>
      </c>
      <c r="S79" s="51">
        <f>SUM(S78,S77,S56,S31,S28)</f>
        <v>186.69</v>
      </c>
      <c r="V79" s="166"/>
    </row>
    <row r="80" spans="1:26" ht="22.5" customHeight="1" x14ac:dyDescent="0.3">
      <c r="A80" s="160"/>
      <c r="B80" s="93"/>
      <c r="C80" s="93"/>
      <c r="D80" s="126"/>
      <c r="E80" s="126"/>
      <c r="F80" s="126"/>
      <c r="G80" s="93"/>
      <c r="H80" s="121"/>
      <c r="I80" s="126"/>
      <c r="J80" s="126"/>
      <c r="K80" s="126"/>
      <c r="L80" s="126"/>
      <c r="M80" s="126"/>
      <c r="N80" s="93"/>
      <c r="O80" s="52"/>
      <c r="P80" s="52"/>
      <c r="Q80" s="52"/>
      <c r="R80" s="52"/>
      <c r="S80" s="52"/>
      <c r="V80" s="166"/>
    </row>
    <row r="81" spans="1:22" ht="22.5" customHeight="1" x14ac:dyDescent="0.3">
      <c r="A81" s="174"/>
      <c r="B81" s="174"/>
      <c r="C81" s="174"/>
      <c r="D81" s="174"/>
      <c r="E81" s="174"/>
      <c r="F81" s="174"/>
      <c r="G81" s="174"/>
      <c r="H81" s="121"/>
      <c r="I81" s="174"/>
      <c r="J81" s="174"/>
      <c r="K81" s="174"/>
      <c r="L81" s="174"/>
      <c r="M81" s="174"/>
      <c r="N81" s="174"/>
      <c r="V81" s="166"/>
    </row>
    <row r="82" spans="1:22" ht="22.5" customHeight="1" x14ac:dyDescent="0.3">
      <c r="A82" s="174"/>
      <c r="B82" s="174"/>
      <c r="C82" s="174"/>
      <c r="D82" s="174"/>
      <c r="E82" s="174"/>
      <c r="F82" s="174"/>
      <c r="G82" s="174"/>
      <c r="H82" s="121"/>
      <c r="I82" s="174"/>
      <c r="J82" s="174"/>
      <c r="K82" s="174"/>
      <c r="L82" s="174"/>
      <c r="M82" s="174"/>
      <c r="N82" s="174"/>
      <c r="V82" s="166"/>
    </row>
    <row r="83" spans="1:22" ht="22.5" customHeight="1" x14ac:dyDescent="0.3">
      <c r="A83" s="174"/>
      <c r="B83" s="174"/>
      <c r="C83" s="174"/>
      <c r="D83" s="174"/>
      <c r="E83" s="174"/>
      <c r="F83" s="174"/>
      <c r="G83" s="174"/>
      <c r="H83" s="121"/>
      <c r="I83" s="174"/>
      <c r="J83" s="174"/>
      <c r="K83" s="174"/>
      <c r="L83" s="174"/>
      <c r="M83" s="174"/>
      <c r="N83" s="174"/>
      <c r="V83" s="166"/>
    </row>
    <row r="84" spans="1:22" ht="22.5" customHeight="1" x14ac:dyDescent="0.3">
      <c r="A84" s="174"/>
      <c r="B84" s="174"/>
      <c r="C84" s="174"/>
      <c r="D84" s="174"/>
      <c r="E84" s="174"/>
      <c r="F84" s="174"/>
      <c r="G84" s="174"/>
      <c r="H84" s="121"/>
      <c r="I84" s="174"/>
      <c r="J84" s="174"/>
      <c r="K84" s="174"/>
      <c r="L84" s="174"/>
      <c r="M84" s="174"/>
      <c r="N84" s="174"/>
      <c r="V84" s="166"/>
    </row>
    <row r="85" spans="1:22" ht="22.5" customHeight="1" x14ac:dyDescent="0.3">
      <c r="A85" s="174"/>
      <c r="B85" s="174"/>
      <c r="C85" s="174"/>
      <c r="D85" s="174"/>
      <c r="E85" s="174"/>
      <c r="F85" s="174"/>
      <c r="G85" s="174"/>
      <c r="H85" s="121"/>
      <c r="I85" s="174"/>
      <c r="J85" s="174"/>
      <c r="K85" s="174"/>
      <c r="L85" s="174"/>
      <c r="M85" s="174"/>
      <c r="N85" s="174"/>
      <c r="V85" s="166"/>
    </row>
    <row r="86" spans="1:22" ht="22.5" customHeight="1" x14ac:dyDescent="0.3">
      <c r="A86" s="174"/>
      <c r="B86" s="174"/>
      <c r="C86" s="174"/>
      <c r="D86" s="174"/>
      <c r="E86" s="174"/>
      <c r="F86" s="174"/>
      <c r="G86" s="174"/>
      <c r="H86" s="121"/>
      <c r="I86" s="174"/>
      <c r="J86" s="174"/>
      <c r="K86" s="174"/>
      <c r="L86" s="174"/>
      <c r="M86" s="174"/>
      <c r="N86" s="174"/>
    </row>
    <row r="87" spans="1:22" ht="22.5" customHeight="1" x14ac:dyDescent="0.3">
      <c r="A87" s="174"/>
      <c r="B87" s="174"/>
      <c r="C87" s="174"/>
      <c r="D87" s="174"/>
      <c r="E87" s="174"/>
      <c r="F87" s="174"/>
      <c r="G87" s="174"/>
      <c r="H87" s="121"/>
      <c r="I87" s="174"/>
      <c r="J87" s="174"/>
      <c r="K87" s="174"/>
      <c r="L87" s="174"/>
      <c r="M87" s="174"/>
      <c r="N87" s="174"/>
    </row>
    <row r="88" spans="1:22" ht="22.5" customHeight="1" x14ac:dyDescent="0.3">
      <c r="A88" s="174"/>
      <c r="B88" s="174"/>
      <c r="C88" s="174"/>
      <c r="D88" s="174"/>
      <c r="E88" s="174"/>
      <c r="F88" s="174"/>
      <c r="G88" s="174"/>
      <c r="H88" s="121"/>
      <c r="I88" s="174"/>
      <c r="J88" s="174"/>
      <c r="K88" s="174"/>
      <c r="L88" s="174"/>
      <c r="M88" s="174"/>
      <c r="N88" s="174"/>
    </row>
    <row r="89" spans="1:22" ht="22.5" customHeight="1" x14ac:dyDescent="0.3">
      <c r="A89" s="174"/>
      <c r="B89" s="174"/>
      <c r="C89" s="174"/>
      <c r="D89" s="174"/>
      <c r="E89" s="174"/>
      <c r="F89" s="174"/>
      <c r="G89" s="174"/>
      <c r="H89" s="121"/>
      <c r="I89" s="174"/>
      <c r="J89" s="174"/>
      <c r="K89" s="174"/>
      <c r="L89" s="174"/>
      <c r="M89" s="174"/>
      <c r="N89" s="174"/>
    </row>
    <row r="90" spans="1:22" ht="22.5" customHeight="1" x14ac:dyDescent="0.3">
      <c r="A90" s="174"/>
      <c r="B90" s="174"/>
      <c r="C90" s="174"/>
      <c r="D90" s="174"/>
      <c r="E90" s="174"/>
      <c r="F90" s="174"/>
      <c r="G90" s="174"/>
      <c r="H90" s="121"/>
      <c r="I90" s="174"/>
      <c r="J90" s="174"/>
      <c r="K90" s="174"/>
      <c r="L90" s="174"/>
      <c r="M90" s="174"/>
      <c r="N90" s="174"/>
    </row>
    <row r="91" spans="1:22" ht="22.5" customHeight="1" x14ac:dyDescent="0.3">
      <c r="A91" s="174"/>
      <c r="B91" s="174"/>
      <c r="C91" s="174"/>
      <c r="D91" s="174"/>
      <c r="E91" s="174"/>
      <c r="F91" s="174"/>
      <c r="G91" s="174"/>
      <c r="H91" s="121"/>
      <c r="I91" s="174"/>
      <c r="J91" s="174"/>
      <c r="K91" s="174"/>
      <c r="L91" s="174"/>
      <c r="M91" s="174"/>
      <c r="N91" s="174"/>
    </row>
    <row r="92" spans="1:22" ht="22.5" customHeight="1" x14ac:dyDescent="0.3">
      <c r="A92" s="174"/>
      <c r="B92" s="174"/>
      <c r="C92" s="174"/>
      <c r="D92" s="174"/>
      <c r="E92" s="174"/>
      <c r="F92" s="174"/>
      <c r="G92" s="174"/>
      <c r="H92" s="121"/>
      <c r="I92" s="174"/>
      <c r="J92" s="174"/>
      <c r="K92" s="174"/>
      <c r="L92" s="174"/>
      <c r="M92" s="174"/>
      <c r="N92" s="174"/>
    </row>
    <row r="93" spans="1:22" ht="22.5" customHeight="1" x14ac:dyDescent="0.3">
      <c r="A93" s="174"/>
      <c r="B93" s="174"/>
      <c r="C93" s="174"/>
      <c r="D93" s="174"/>
      <c r="E93" s="174"/>
      <c r="F93" s="174"/>
      <c r="G93" s="174"/>
      <c r="H93" s="121"/>
      <c r="I93" s="174"/>
      <c r="J93" s="174"/>
      <c r="K93" s="174"/>
      <c r="L93" s="174"/>
      <c r="M93" s="174"/>
      <c r="N93" s="174"/>
    </row>
    <row r="94" spans="1:22" ht="22.5" customHeight="1" x14ac:dyDescent="0.3">
      <c r="A94" s="174"/>
      <c r="B94" s="174"/>
      <c r="C94" s="174"/>
      <c r="D94" s="174"/>
      <c r="E94" s="174"/>
      <c r="F94" s="174"/>
      <c r="G94" s="174"/>
      <c r="H94" s="121"/>
      <c r="I94" s="174"/>
      <c r="J94" s="174"/>
      <c r="K94" s="174"/>
      <c r="L94" s="174"/>
      <c r="M94" s="174"/>
      <c r="N94" s="174"/>
    </row>
    <row r="95" spans="1:22" ht="22.5" customHeight="1" x14ac:dyDescent="0.3">
      <c r="A95" s="174"/>
      <c r="B95" s="174"/>
      <c r="C95" s="174"/>
      <c r="D95" s="174"/>
      <c r="E95" s="174"/>
      <c r="F95" s="174"/>
      <c r="G95" s="174"/>
      <c r="H95" s="121"/>
      <c r="I95" s="174"/>
      <c r="J95" s="174"/>
      <c r="K95" s="174"/>
      <c r="L95" s="174"/>
      <c r="M95" s="174"/>
      <c r="N95" s="174"/>
    </row>
    <row r="96" spans="1:22" ht="22.5" customHeight="1" x14ac:dyDescent="0.3">
      <c r="A96" s="174"/>
      <c r="B96" s="174"/>
      <c r="C96" s="174"/>
      <c r="D96" s="174"/>
      <c r="E96" s="174"/>
      <c r="F96" s="174"/>
      <c r="G96" s="174"/>
      <c r="H96" s="121"/>
      <c r="I96" s="174"/>
      <c r="J96" s="174"/>
      <c r="K96" s="174"/>
      <c r="L96" s="174"/>
      <c r="M96" s="174"/>
      <c r="N96" s="174"/>
    </row>
    <row r="97" spans="1:14" ht="22.5" customHeight="1" x14ac:dyDescent="0.3">
      <c r="A97" s="174"/>
      <c r="B97" s="174"/>
      <c r="C97" s="174"/>
      <c r="D97" s="174"/>
      <c r="E97" s="174"/>
      <c r="F97" s="174"/>
      <c r="G97" s="174"/>
      <c r="H97" s="121"/>
      <c r="I97" s="174"/>
      <c r="J97" s="174"/>
      <c r="K97" s="174"/>
      <c r="L97" s="174"/>
      <c r="M97" s="174"/>
      <c r="N97" s="174"/>
    </row>
    <row r="98" spans="1:14" ht="22.5" customHeight="1" x14ac:dyDescent="0.3">
      <c r="A98" s="174"/>
      <c r="B98" s="174"/>
      <c r="C98" s="174"/>
      <c r="D98" s="174"/>
      <c r="E98" s="174"/>
      <c r="F98" s="174"/>
      <c r="G98" s="174"/>
      <c r="H98" s="121"/>
      <c r="I98" s="174"/>
      <c r="J98" s="174"/>
      <c r="K98" s="174"/>
      <c r="L98" s="174"/>
      <c r="M98" s="174"/>
      <c r="N98" s="174"/>
    </row>
    <row r="99" spans="1:14" ht="22.5" customHeight="1" x14ac:dyDescent="0.3">
      <c r="A99" s="174"/>
      <c r="B99" s="174"/>
      <c r="C99" s="174"/>
      <c r="D99" s="174"/>
      <c r="E99" s="174"/>
      <c r="F99" s="174"/>
      <c r="G99" s="174"/>
      <c r="H99" s="121"/>
      <c r="I99" s="174"/>
      <c r="J99" s="174"/>
      <c r="K99" s="174"/>
      <c r="L99" s="174"/>
      <c r="M99" s="174"/>
      <c r="N99" s="174"/>
    </row>
    <row r="100" spans="1:14" ht="22.5" customHeight="1" x14ac:dyDescent="0.3">
      <c r="A100" s="174"/>
      <c r="B100" s="174"/>
      <c r="C100" s="174"/>
      <c r="D100" s="174"/>
      <c r="E100" s="174"/>
      <c r="F100" s="174"/>
      <c r="G100" s="174"/>
      <c r="H100" s="121"/>
      <c r="I100" s="174"/>
      <c r="J100" s="174"/>
      <c r="K100" s="174"/>
      <c r="L100" s="174"/>
      <c r="M100" s="174"/>
      <c r="N100" s="174"/>
    </row>
    <row r="101" spans="1:14" ht="22.5" customHeight="1" x14ac:dyDescent="0.3">
      <c r="A101" s="174"/>
      <c r="B101" s="174"/>
      <c r="C101" s="174"/>
      <c r="D101" s="174"/>
      <c r="E101" s="174"/>
      <c r="F101" s="174"/>
      <c r="G101" s="174"/>
      <c r="H101" s="121"/>
      <c r="I101" s="174"/>
      <c r="J101" s="174"/>
      <c r="K101" s="174"/>
      <c r="L101" s="174"/>
      <c r="M101" s="174"/>
      <c r="N101" s="174"/>
    </row>
    <row r="102" spans="1:14" ht="22.5" customHeight="1" x14ac:dyDescent="0.3">
      <c r="A102" s="174"/>
      <c r="B102" s="174"/>
      <c r="C102" s="174"/>
      <c r="D102" s="174"/>
      <c r="E102" s="174"/>
      <c r="F102" s="174"/>
      <c r="G102" s="174"/>
      <c r="H102" s="121"/>
      <c r="I102" s="174"/>
      <c r="J102" s="174"/>
      <c r="K102" s="174"/>
      <c r="L102" s="174"/>
      <c r="M102" s="174"/>
      <c r="N102" s="174"/>
    </row>
    <row r="103" spans="1:14" ht="22.5" customHeight="1" x14ac:dyDescent="0.3">
      <c r="A103" s="174"/>
      <c r="B103" s="174"/>
      <c r="C103" s="174"/>
      <c r="D103" s="174"/>
      <c r="E103" s="174"/>
      <c r="F103" s="174"/>
      <c r="G103" s="174"/>
      <c r="H103" s="121"/>
      <c r="I103" s="174"/>
      <c r="J103" s="174"/>
      <c r="K103" s="174"/>
      <c r="L103" s="174"/>
      <c r="M103" s="174"/>
      <c r="N103" s="174"/>
    </row>
    <row r="104" spans="1:14" ht="22.5" customHeight="1" x14ac:dyDescent="0.3">
      <c r="A104" s="174"/>
      <c r="B104" s="174"/>
      <c r="C104" s="174"/>
      <c r="D104" s="174"/>
      <c r="E104" s="174"/>
      <c r="F104" s="174"/>
      <c r="G104" s="174"/>
      <c r="H104" s="121"/>
      <c r="I104" s="174"/>
      <c r="J104" s="174"/>
      <c r="K104" s="174"/>
      <c r="L104" s="174"/>
      <c r="M104" s="174"/>
      <c r="N104" s="174"/>
    </row>
    <row r="105" spans="1:14" ht="22.5" customHeight="1" x14ac:dyDescent="0.3">
      <c r="A105" s="174"/>
      <c r="B105" s="174"/>
      <c r="C105" s="174"/>
      <c r="D105" s="174"/>
      <c r="E105" s="174"/>
      <c r="F105" s="174"/>
      <c r="G105" s="174"/>
      <c r="H105" s="121"/>
      <c r="I105" s="174"/>
      <c r="J105" s="174"/>
      <c r="K105" s="174"/>
      <c r="L105" s="174"/>
      <c r="M105" s="174"/>
      <c r="N105" s="174"/>
    </row>
    <row r="106" spans="1:14" ht="22.5" customHeight="1" x14ac:dyDescent="0.3">
      <c r="A106" s="174"/>
      <c r="B106" s="174"/>
      <c r="C106" s="174"/>
      <c r="D106" s="174"/>
      <c r="E106" s="174"/>
      <c r="F106" s="174"/>
      <c r="G106" s="174"/>
      <c r="H106" s="121"/>
      <c r="I106" s="174"/>
      <c r="J106" s="174"/>
      <c r="K106" s="174"/>
      <c r="L106" s="174"/>
      <c r="M106" s="174"/>
      <c r="N106" s="174"/>
    </row>
    <row r="107" spans="1:14" ht="22.5" customHeight="1" x14ac:dyDescent="0.3">
      <c r="A107" s="174"/>
      <c r="B107" s="174"/>
      <c r="C107" s="174"/>
      <c r="D107" s="174"/>
      <c r="E107" s="174"/>
      <c r="F107" s="174"/>
      <c r="G107" s="174"/>
      <c r="H107" s="121"/>
      <c r="I107" s="174"/>
      <c r="J107" s="174"/>
      <c r="K107" s="174"/>
      <c r="L107" s="174"/>
      <c r="M107" s="174"/>
      <c r="N107" s="174"/>
    </row>
    <row r="108" spans="1:14" ht="22.5" customHeight="1" x14ac:dyDescent="0.3">
      <c r="A108" s="174"/>
      <c r="B108" s="174"/>
      <c r="C108" s="174"/>
      <c r="D108" s="174"/>
      <c r="E108" s="174"/>
      <c r="F108" s="174"/>
      <c r="G108" s="174"/>
      <c r="H108" s="121"/>
      <c r="I108" s="174"/>
      <c r="J108" s="174"/>
      <c r="K108" s="174"/>
      <c r="L108" s="174"/>
      <c r="M108" s="174"/>
      <c r="N108" s="174"/>
    </row>
    <row r="109" spans="1:14" ht="22.5" customHeight="1" x14ac:dyDescent="0.3">
      <c r="A109" s="174"/>
      <c r="B109" s="174"/>
      <c r="C109" s="174"/>
      <c r="D109" s="174"/>
      <c r="E109" s="174"/>
      <c r="F109" s="174"/>
      <c r="G109" s="174"/>
      <c r="H109" s="121"/>
      <c r="I109" s="174"/>
      <c r="J109" s="174"/>
      <c r="K109" s="174"/>
      <c r="L109" s="174"/>
      <c r="M109" s="174"/>
      <c r="N109" s="174"/>
    </row>
    <row r="110" spans="1:14" ht="22.5" customHeight="1" x14ac:dyDescent="0.3">
      <c r="A110" s="174"/>
      <c r="B110" s="174"/>
      <c r="C110" s="174"/>
      <c r="D110" s="174"/>
      <c r="E110" s="174"/>
      <c r="F110" s="174"/>
      <c r="G110" s="174"/>
      <c r="H110" s="121"/>
      <c r="I110" s="174"/>
      <c r="J110" s="174"/>
      <c r="K110" s="174"/>
      <c r="L110" s="174"/>
      <c r="M110" s="174"/>
      <c r="N110" s="174"/>
    </row>
    <row r="111" spans="1:14" ht="22.5" customHeight="1" x14ac:dyDescent="0.3">
      <c r="A111" s="174"/>
      <c r="B111" s="174"/>
      <c r="C111" s="174"/>
      <c r="D111" s="174"/>
      <c r="E111" s="174"/>
      <c r="F111" s="174"/>
      <c r="G111" s="174"/>
      <c r="H111" s="121"/>
      <c r="I111" s="174"/>
      <c r="J111" s="174"/>
      <c r="K111" s="174"/>
      <c r="L111" s="174"/>
      <c r="M111" s="174"/>
      <c r="N111" s="174"/>
    </row>
    <row r="112" spans="1:14" ht="22.5" customHeight="1" x14ac:dyDescent="0.3">
      <c r="A112" s="174"/>
      <c r="B112" s="174"/>
      <c r="C112" s="174"/>
      <c r="D112" s="174"/>
      <c r="E112" s="174"/>
      <c r="F112" s="174"/>
      <c r="G112" s="174"/>
      <c r="H112" s="121"/>
      <c r="I112" s="174"/>
      <c r="J112" s="174"/>
      <c r="K112" s="174"/>
      <c r="L112" s="174"/>
      <c r="M112" s="174"/>
      <c r="N112" s="174"/>
    </row>
    <row r="113" spans="1:14" ht="22.5" customHeight="1" x14ac:dyDescent="0.3">
      <c r="A113" s="174"/>
      <c r="B113" s="174"/>
      <c r="C113" s="174"/>
      <c r="D113" s="174"/>
      <c r="E113" s="174"/>
      <c r="F113" s="174"/>
      <c r="G113" s="174"/>
      <c r="H113" s="121"/>
      <c r="I113" s="174"/>
      <c r="J113" s="174"/>
      <c r="K113" s="174"/>
      <c r="L113" s="174"/>
      <c r="M113" s="174"/>
      <c r="N113" s="174"/>
    </row>
    <row r="114" spans="1:14" ht="22.5" customHeight="1" x14ac:dyDescent="0.3">
      <c r="A114" s="174"/>
      <c r="B114" s="174"/>
      <c r="C114" s="174"/>
      <c r="D114" s="174"/>
      <c r="E114" s="174"/>
      <c r="F114" s="174"/>
      <c r="G114" s="174"/>
      <c r="H114" s="121"/>
      <c r="I114" s="174"/>
      <c r="J114" s="174"/>
      <c r="K114" s="174"/>
      <c r="L114" s="174"/>
      <c r="M114" s="174"/>
      <c r="N114" s="174"/>
    </row>
    <row r="115" spans="1:14" ht="22.5" customHeight="1" x14ac:dyDescent="0.3">
      <c r="A115" s="174"/>
      <c r="B115" s="174"/>
      <c r="C115" s="174"/>
      <c r="D115" s="174"/>
      <c r="E115" s="174"/>
      <c r="F115" s="174"/>
      <c r="G115" s="174"/>
      <c r="H115" s="121"/>
      <c r="I115" s="174"/>
      <c r="J115" s="174"/>
      <c r="K115" s="174"/>
      <c r="L115" s="174"/>
      <c r="M115" s="174"/>
      <c r="N115" s="174"/>
    </row>
    <row r="116" spans="1:14" ht="22.5" customHeight="1" x14ac:dyDescent="0.3">
      <c r="A116" s="174"/>
      <c r="B116" s="174"/>
      <c r="C116" s="174"/>
      <c r="D116" s="174"/>
      <c r="E116" s="174"/>
      <c r="F116" s="174"/>
      <c r="G116" s="174"/>
      <c r="H116" s="121"/>
      <c r="I116" s="174"/>
      <c r="J116" s="174"/>
      <c r="K116" s="174"/>
      <c r="L116" s="174"/>
      <c r="M116" s="174"/>
      <c r="N116" s="174"/>
    </row>
    <row r="117" spans="1:14" ht="22.5" customHeight="1" x14ac:dyDescent="0.3">
      <c r="A117" s="174"/>
      <c r="B117" s="174"/>
      <c r="C117" s="174"/>
      <c r="D117" s="174"/>
      <c r="E117" s="174"/>
      <c r="F117" s="174"/>
      <c r="G117" s="174"/>
      <c r="H117" s="121"/>
      <c r="I117" s="174"/>
      <c r="J117" s="174"/>
      <c r="K117" s="174"/>
      <c r="L117" s="174"/>
      <c r="M117" s="174"/>
      <c r="N117" s="174"/>
    </row>
    <row r="118" spans="1:14" ht="22.5" customHeight="1" x14ac:dyDescent="0.3">
      <c r="A118" s="174"/>
      <c r="B118" s="174"/>
      <c r="C118" s="174"/>
      <c r="D118" s="174"/>
      <c r="E118" s="174"/>
      <c r="F118" s="174"/>
      <c r="G118" s="174"/>
      <c r="H118" s="121"/>
      <c r="I118" s="174"/>
      <c r="J118" s="174"/>
      <c r="K118" s="174"/>
      <c r="L118" s="174"/>
      <c r="M118" s="174"/>
      <c r="N118" s="174"/>
    </row>
    <row r="119" spans="1:14" ht="22.5" customHeight="1" x14ac:dyDescent="0.3">
      <c r="A119" s="174"/>
      <c r="B119" s="174"/>
      <c r="C119" s="174"/>
      <c r="D119" s="174"/>
      <c r="E119" s="174"/>
      <c r="F119" s="174"/>
      <c r="G119" s="174"/>
      <c r="H119" s="121"/>
      <c r="I119" s="174"/>
      <c r="J119" s="174"/>
      <c r="K119" s="174"/>
      <c r="L119" s="174"/>
      <c r="M119" s="174"/>
      <c r="N119" s="174"/>
    </row>
    <row r="120" spans="1:14" ht="22.5" customHeight="1" x14ac:dyDescent="0.3">
      <c r="A120" s="174"/>
      <c r="B120" s="174"/>
      <c r="C120" s="174"/>
      <c r="D120" s="174"/>
      <c r="E120" s="174"/>
      <c r="F120" s="174"/>
      <c r="G120" s="174"/>
      <c r="H120" s="121"/>
      <c r="I120" s="174"/>
      <c r="J120" s="174"/>
      <c r="K120" s="174"/>
      <c r="L120" s="174"/>
      <c r="M120" s="174"/>
      <c r="N120" s="174"/>
    </row>
    <row r="121" spans="1:14" ht="22.5" customHeight="1" x14ac:dyDescent="0.3">
      <c r="A121" s="174"/>
      <c r="B121" s="174"/>
      <c r="C121" s="174"/>
      <c r="D121" s="174"/>
      <c r="E121" s="174"/>
      <c r="F121" s="174"/>
      <c r="G121" s="174"/>
      <c r="H121" s="121"/>
      <c r="I121" s="174"/>
      <c r="J121" s="174"/>
      <c r="K121" s="174"/>
      <c r="L121" s="174"/>
      <c r="M121" s="174"/>
      <c r="N121" s="174"/>
    </row>
    <row r="122" spans="1:14" ht="22.5" customHeight="1" x14ac:dyDescent="0.3">
      <c r="A122" s="174"/>
      <c r="B122" s="174"/>
      <c r="C122" s="174"/>
      <c r="D122" s="174"/>
      <c r="E122" s="174"/>
      <c r="F122" s="174"/>
      <c r="G122" s="174"/>
      <c r="H122" s="121"/>
      <c r="I122" s="174"/>
      <c r="J122" s="174"/>
      <c r="K122" s="174"/>
      <c r="L122" s="174"/>
      <c r="M122" s="174"/>
      <c r="N122" s="174"/>
    </row>
    <row r="123" spans="1:14" ht="22.5" customHeight="1" x14ac:dyDescent="0.3">
      <c r="A123" s="174"/>
      <c r="B123" s="174"/>
      <c r="C123" s="174"/>
      <c r="D123" s="174"/>
      <c r="E123" s="174"/>
      <c r="F123" s="174"/>
      <c r="G123" s="174"/>
      <c r="H123" s="121"/>
      <c r="I123" s="174"/>
      <c r="J123" s="174"/>
      <c r="K123" s="174"/>
      <c r="L123" s="174"/>
      <c r="M123" s="174"/>
      <c r="N123" s="174"/>
    </row>
    <row r="124" spans="1:14" ht="22.5" customHeight="1" x14ac:dyDescent="0.3">
      <c r="A124" s="174"/>
      <c r="B124" s="174"/>
      <c r="C124" s="174"/>
      <c r="D124" s="174"/>
      <c r="E124" s="174"/>
      <c r="F124" s="174"/>
      <c r="G124" s="174"/>
      <c r="H124" s="121"/>
      <c r="I124" s="174"/>
      <c r="J124" s="174"/>
      <c r="K124" s="174"/>
      <c r="L124" s="174"/>
      <c r="M124" s="174"/>
      <c r="N124" s="174"/>
    </row>
    <row r="125" spans="1:14" ht="22.5" customHeight="1" x14ac:dyDescent="0.3">
      <c r="A125" s="174"/>
      <c r="B125" s="174"/>
      <c r="C125" s="174"/>
      <c r="D125" s="174"/>
      <c r="E125" s="174"/>
      <c r="F125" s="174"/>
      <c r="G125" s="174"/>
      <c r="H125" s="121"/>
      <c r="I125" s="174"/>
      <c r="J125" s="174"/>
      <c r="K125" s="174"/>
      <c r="L125" s="174"/>
      <c r="M125" s="174"/>
      <c r="N125" s="174"/>
    </row>
    <row r="126" spans="1:14" ht="22.5" customHeight="1" x14ac:dyDescent="0.3">
      <c r="A126" s="174"/>
      <c r="B126" s="174"/>
      <c r="C126" s="174"/>
      <c r="D126" s="174"/>
      <c r="E126" s="174"/>
      <c r="F126" s="174"/>
      <c r="G126" s="174"/>
      <c r="H126" s="121"/>
      <c r="I126" s="174"/>
      <c r="J126" s="174"/>
      <c r="K126" s="174"/>
      <c r="L126" s="174"/>
      <c r="M126" s="174"/>
      <c r="N126" s="174"/>
    </row>
    <row r="127" spans="1:14" ht="22.5" customHeight="1" x14ac:dyDescent="0.3">
      <c r="A127" s="174"/>
      <c r="B127" s="174"/>
      <c r="C127" s="174"/>
      <c r="D127" s="174"/>
      <c r="E127" s="174"/>
      <c r="F127" s="174"/>
      <c r="G127" s="174"/>
      <c r="H127" s="121"/>
      <c r="I127" s="174"/>
      <c r="J127" s="174"/>
      <c r="K127" s="174"/>
      <c r="L127" s="174"/>
      <c r="M127" s="174"/>
      <c r="N127" s="174"/>
    </row>
    <row r="128" spans="1:14" ht="22.5" customHeight="1" x14ac:dyDescent="0.3">
      <c r="A128" s="174"/>
      <c r="B128" s="174"/>
      <c r="C128" s="174"/>
      <c r="D128" s="174"/>
      <c r="E128" s="174"/>
      <c r="F128" s="174"/>
      <c r="G128" s="174"/>
      <c r="H128" s="121"/>
      <c r="I128" s="174"/>
      <c r="J128" s="174"/>
      <c r="K128" s="174"/>
      <c r="L128" s="174"/>
      <c r="M128" s="174"/>
      <c r="N128" s="174"/>
    </row>
    <row r="129" spans="1:14" ht="22.5" customHeight="1" x14ac:dyDescent="0.3">
      <c r="A129" s="174"/>
      <c r="B129" s="174"/>
      <c r="C129" s="174"/>
      <c r="D129" s="174"/>
      <c r="E129" s="174"/>
      <c r="F129" s="174"/>
      <c r="G129" s="174"/>
      <c r="H129" s="121"/>
      <c r="I129" s="174"/>
      <c r="J129" s="174"/>
      <c r="K129" s="174"/>
      <c r="L129" s="174"/>
      <c r="M129" s="174"/>
      <c r="N129" s="174"/>
    </row>
    <row r="130" spans="1:14" ht="22.5" customHeight="1" x14ac:dyDescent="0.3">
      <c r="A130" s="174"/>
      <c r="B130" s="174"/>
      <c r="C130" s="174"/>
      <c r="D130" s="174"/>
      <c r="E130" s="174"/>
      <c r="F130" s="174"/>
      <c r="G130" s="174"/>
      <c r="H130" s="121"/>
      <c r="I130" s="174"/>
      <c r="J130" s="174"/>
      <c r="K130" s="174"/>
      <c r="L130" s="174"/>
      <c r="M130" s="174"/>
      <c r="N130" s="174"/>
    </row>
    <row r="131" spans="1:14" ht="22.5" customHeight="1" x14ac:dyDescent="0.3">
      <c r="A131" s="174"/>
      <c r="B131" s="174"/>
      <c r="C131" s="174"/>
      <c r="D131" s="174"/>
      <c r="E131" s="174"/>
      <c r="F131" s="174"/>
      <c r="G131" s="174"/>
      <c r="H131" s="121"/>
      <c r="I131" s="174"/>
      <c r="J131" s="174"/>
      <c r="K131" s="174"/>
      <c r="L131" s="174"/>
      <c r="M131" s="174"/>
      <c r="N131" s="174"/>
    </row>
    <row r="132" spans="1:14" ht="22.5" customHeight="1" x14ac:dyDescent="0.3">
      <c r="A132" s="174"/>
      <c r="B132" s="174"/>
      <c r="C132" s="174"/>
      <c r="D132" s="174"/>
      <c r="E132" s="174"/>
      <c r="F132" s="174"/>
      <c r="G132" s="174"/>
      <c r="H132" s="121"/>
      <c r="I132" s="174"/>
      <c r="J132" s="174"/>
      <c r="K132" s="174"/>
      <c r="L132" s="174"/>
      <c r="M132" s="174"/>
      <c r="N132" s="174"/>
    </row>
    <row r="133" spans="1:14" ht="22.5" customHeight="1" x14ac:dyDescent="0.3">
      <c r="A133" s="174"/>
      <c r="B133" s="174"/>
      <c r="C133" s="174"/>
      <c r="D133" s="174"/>
      <c r="E133" s="174"/>
      <c r="F133" s="174"/>
      <c r="G133" s="174"/>
      <c r="H133" s="121"/>
      <c r="I133" s="174"/>
      <c r="J133" s="174"/>
      <c r="K133" s="174"/>
      <c r="L133" s="174"/>
      <c r="M133" s="174"/>
      <c r="N133" s="174"/>
    </row>
    <row r="134" spans="1:14" ht="22.5" customHeight="1" x14ac:dyDescent="0.3">
      <c r="A134" s="174"/>
      <c r="B134" s="174"/>
      <c r="C134" s="174"/>
      <c r="D134" s="174"/>
      <c r="E134" s="174"/>
      <c r="F134" s="174"/>
      <c r="G134" s="174"/>
      <c r="H134" s="121"/>
      <c r="I134" s="174"/>
      <c r="J134" s="174"/>
      <c r="K134" s="174"/>
      <c r="L134" s="174"/>
      <c r="M134" s="174"/>
      <c r="N134" s="174"/>
    </row>
    <row r="135" spans="1:14" ht="22.5" customHeight="1" x14ac:dyDescent="0.3">
      <c r="A135" s="174"/>
      <c r="B135" s="174"/>
      <c r="C135" s="174"/>
      <c r="D135" s="174"/>
      <c r="E135" s="174"/>
      <c r="F135" s="174"/>
      <c r="G135" s="174"/>
      <c r="H135" s="121"/>
      <c r="I135" s="174"/>
      <c r="J135" s="174"/>
      <c r="K135" s="174"/>
      <c r="L135" s="174"/>
      <c r="M135" s="174"/>
      <c r="N135" s="174"/>
    </row>
    <row r="136" spans="1:14" ht="22.5" customHeight="1" x14ac:dyDescent="0.3">
      <c r="A136" s="174"/>
      <c r="B136" s="174"/>
      <c r="C136" s="174"/>
      <c r="D136" s="174"/>
      <c r="E136" s="174"/>
      <c r="F136" s="174"/>
      <c r="G136" s="174"/>
      <c r="H136" s="121"/>
      <c r="I136" s="174"/>
      <c r="J136" s="174"/>
      <c r="K136" s="174"/>
      <c r="L136" s="174"/>
      <c r="M136" s="174"/>
      <c r="N136" s="174"/>
    </row>
    <row r="137" spans="1:14" ht="22.5" customHeight="1" x14ac:dyDescent="0.3">
      <c r="A137" s="174"/>
      <c r="B137" s="174"/>
      <c r="C137" s="174"/>
      <c r="D137" s="174"/>
      <c r="E137" s="174"/>
      <c r="F137" s="174"/>
      <c r="G137" s="174"/>
      <c r="H137" s="121"/>
      <c r="I137" s="174"/>
      <c r="J137" s="174"/>
      <c r="K137" s="174"/>
      <c r="L137" s="174"/>
      <c r="M137" s="174"/>
      <c r="N137" s="174"/>
    </row>
    <row r="138" spans="1:14" ht="22.5" customHeight="1" x14ac:dyDescent="0.3">
      <c r="A138" s="174"/>
      <c r="B138" s="174"/>
      <c r="C138" s="174"/>
      <c r="D138" s="174"/>
      <c r="E138" s="174"/>
      <c r="F138" s="174"/>
      <c r="G138" s="174"/>
      <c r="H138" s="121"/>
      <c r="I138" s="174"/>
      <c r="J138" s="174"/>
      <c r="K138" s="174"/>
      <c r="L138" s="174"/>
      <c r="M138" s="174"/>
      <c r="N138" s="174"/>
    </row>
    <row r="139" spans="1:14" ht="22.5" customHeight="1" x14ac:dyDescent="0.3">
      <c r="A139" s="174"/>
      <c r="B139" s="174"/>
      <c r="C139" s="174"/>
      <c r="D139" s="174"/>
      <c r="E139" s="174"/>
      <c r="F139" s="174"/>
      <c r="G139" s="174"/>
      <c r="H139" s="121"/>
      <c r="I139" s="174"/>
      <c r="J139" s="174"/>
      <c r="K139" s="174"/>
      <c r="L139" s="174"/>
      <c r="M139" s="174"/>
      <c r="N139" s="174"/>
    </row>
    <row r="140" spans="1:14" ht="22.5" customHeight="1" x14ac:dyDescent="0.3">
      <c r="A140" s="174"/>
      <c r="B140" s="174"/>
      <c r="C140" s="174"/>
      <c r="D140" s="174"/>
      <c r="E140" s="174"/>
      <c r="F140" s="174"/>
      <c r="G140" s="174"/>
      <c r="H140" s="121"/>
      <c r="I140" s="174"/>
      <c r="J140" s="174"/>
      <c r="K140" s="174"/>
      <c r="L140" s="174"/>
      <c r="M140" s="174"/>
      <c r="N140" s="174"/>
    </row>
    <row r="141" spans="1:14" ht="22.5" customHeight="1" x14ac:dyDescent="0.3">
      <c r="A141" s="174"/>
      <c r="B141" s="174"/>
      <c r="C141" s="174"/>
      <c r="D141" s="174"/>
      <c r="E141" s="174"/>
      <c r="F141" s="174"/>
      <c r="G141" s="174"/>
      <c r="H141" s="121"/>
      <c r="I141" s="174"/>
      <c r="J141" s="174"/>
      <c r="K141" s="174"/>
      <c r="L141" s="174"/>
      <c r="M141" s="174"/>
      <c r="N141" s="174"/>
    </row>
    <row r="142" spans="1:14" ht="22.5" customHeight="1" x14ac:dyDescent="0.3">
      <c r="A142" s="174"/>
      <c r="B142" s="174"/>
      <c r="C142" s="174"/>
      <c r="D142" s="174"/>
      <c r="E142" s="174"/>
      <c r="F142" s="174"/>
      <c r="G142" s="174"/>
      <c r="H142" s="121"/>
      <c r="I142" s="174"/>
      <c r="J142" s="174"/>
      <c r="K142" s="174"/>
      <c r="L142" s="174"/>
      <c r="M142" s="174"/>
      <c r="N142" s="174"/>
    </row>
    <row r="143" spans="1:14" ht="22.5" customHeight="1" x14ac:dyDescent="0.3">
      <c r="A143" s="174"/>
      <c r="B143" s="174"/>
      <c r="C143" s="174"/>
      <c r="D143" s="174"/>
      <c r="E143" s="174"/>
      <c r="F143" s="174"/>
      <c r="G143" s="174"/>
      <c r="H143" s="121"/>
      <c r="I143" s="174"/>
      <c r="J143" s="174"/>
      <c r="K143" s="174"/>
      <c r="L143" s="174"/>
      <c r="M143" s="174"/>
      <c r="N143" s="174"/>
    </row>
    <row r="144" spans="1:14" ht="22.5" customHeight="1" x14ac:dyDescent="0.3">
      <c r="A144" s="174"/>
      <c r="B144" s="174"/>
      <c r="C144" s="174"/>
      <c r="D144" s="174"/>
      <c r="E144" s="174"/>
      <c r="F144" s="174"/>
      <c r="G144" s="174"/>
      <c r="H144" s="121"/>
      <c r="I144" s="174"/>
      <c r="J144" s="174"/>
      <c r="K144" s="174"/>
      <c r="L144" s="174"/>
      <c r="M144" s="174"/>
      <c r="N144" s="174"/>
    </row>
    <row r="145" spans="1:14" ht="22.5" customHeight="1" x14ac:dyDescent="0.3">
      <c r="A145" s="174"/>
      <c r="B145" s="174"/>
      <c r="C145" s="174"/>
      <c r="D145" s="174"/>
      <c r="E145" s="174"/>
      <c r="F145" s="174"/>
      <c r="G145" s="174"/>
      <c r="H145" s="121"/>
      <c r="I145" s="174"/>
      <c r="J145" s="174"/>
      <c r="K145" s="174"/>
      <c r="L145" s="174"/>
      <c r="M145" s="174"/>
      <c r="N145" s="174"/>
    </row>
    <row r="146" spans="1:14" ht="22.5" customHeight="1" x14ac:dyDescent="0.3">
      <c r="A146" s="174"/>
      <c r="B146" s="174"/>
      <c r="C146" s="174"/>
      <c r="D146" s="174"/>
      <c r="E146" s="174"/>
      <c r="F146" s="174"/>
      <c r="G146" s="174"/>
      <c r="H146" s="121"/>
      <c r="I146" s="174"/>
      <c r="J146" s="174"/>
      <c r="K146" s="174"/>
      <c r="L146" s="174"/>
      <c r="M146" s="174"/>
      <c r="N146" s="174"/>
    </row>
    <row r="147" spans="1:14" ht="22.5" customHeight="1" x14ac:dyDescent="0.3">
      <c r="A147" s="174"/>
      <c r="B147" s="174"/>
      <c r="C147" s="174"/>
      <c r="D147" s="174"/>
      <c r="E147" s="174"/>
      <c r="F147" s="174"/>
      <c r="G147" s="174"/>
      <c r="H147" s="121"/>
      <c r="I147" s="174"/>
      <c r="J147" s="174"/>
      <c r="K147" s="174"/>
      <c r="L147" s="174"/>
      <c r="M147" s="174"/>
      <c r="N147" s="174"/>
    </row>
  </sheetData>
  <mergeCells count="11">
    <mergeCell ref="A5:M5"/>
    <mergeCell ref="A6:A7"/>
    <mergeCell ref="B6:B7"/>
    <mergeCell ref="G6:G7"/>
    <mergeCell ref="H6:H7"/>
    <mergeCell ref="I6:K6"/>
    <mergeCell ref="O6:Q6"/>
    <mergeCell ref="A8:A28"/>
    <mergeCell ref="A29:A31"/>
    <mergeCell ref="A32:A56"/>
    <mergeCell ref="A57:A77"/>
  </mergeCells>
  <pageMargins left="0.7" right="0.7" top="0.75" bottom="0.75" header="0.3" footer="0.3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I162"/>
  <sheetViews>
    <sheetView view="pageBreakPreview" topLeftCell="A73" zoomScale="60" zoomScaleNormal="70" workbookViewId="0">
      <selection activeCell="F93" sqref="F93:G93"/>
    </sheetView>
  </sheetViews>
  <sheetFormatPr defaultRowHeight="18.75" x14ac:dyDescent="0.3"/>
  <cols>
    <col min="1" max="1" width="29.85546875" style="120" customWidth="1"/>
    <col min="2" max="2" width="42.42578125" style="120" customWidth="1"/>
    <col min="3" max="3" width="26.7109375" style="120" customWidth="1"/>
    <col min="4" max="5" width="10" style="120" bestFit="1" customWidth="1"/>
    <col min="6" max="6" width="11.140625" style="120" bestFit="1" customWidth="1"/>
    <col min="7" max="7" width="10" style="120" bestFit="1" customWidth="1"/>
    <col min="8" max="8" width="1.85546875" style="213" customWidth="1"/>
    <col min="9" max="14" width="10" style="120" bestFit="1" customWidth="1"/>
    <col min="15" max="21" width="10" style="51" bestFit="1" customWidth="1"/>
    <col min="22" max="22" width="9.140625" style="51"/>
    <col min="23" max="23" width="15.42578125" style="51" bestFit="1" customWidth="1"/>
    <col min="24" max="35" width="9.140625" style="51"/>
    <col min="36" max="16384" width="9.140625" style="120"/>
  </cols>
  <sheetData>
    <row r="1" spans="1:23" ht="25.5" customHeight="1" x14ac:dyDescent="0.3">
      <c r="A1" s="160"/>
      <c r="B1" s="93"/>
      <c r="C1" s="93"/>
      <c r="D1" s="126"/>
      <c r="E1" s="126"/>
      <c r="F1" s="126"/>
      <c r="G1" s="93"/>
      <c r="H1" s="1"/>
      <c r="I1" s="126"/>
      <c r="J1" s="126"/>
      <c r="K1" s="126" t="s">
        <v>0</v>
      </c>
      <c r="L1" s="126"/>
      <c r="M1" s="126"/>
      <c r="N1" s="93"/>
      <c r="O1" s="52"/>
      <c r="P1" s="52"/>
      <c r="Q1" s="52"/>
      <c r="R1" s="52"/>
      <c r="S1" s="52"/>
    </row>
    <row r="2" spans="1:23" ht="25.5" customHeight="1" x14ac:dyDescent="0.3">
      <c r="A2" s="160"/>
      <c r="B2" s="93"/>
      <c r="C2" s="93"/>
      <c r="D2" s="126"/>
      <c r="E2" s="126"/>
      <c r="F2" s="126"/>
      <c r="G2" s="93"/>
      <c r="H2" s="1"/>
      <c r="I2" s="126"/>
      <c r="J2" s="126"/>
      <c r="K2" s="126" t="s">
        <v>1</v>
      </c>
      <c r="L2" s="126"/>
      <c r="M2" s="126"/>
      <c r="N2" s="93"/>
      <c r="O2" s="52"/>
      <c r="P2" s="52"/>
      <c r="Q2" s="52"/>
      <c r="R2" s="52"/>
      <c r="S2" s="52"/>
    </row>
    <row r="3" spans="1:23" ht="25.5" customHeight="1" x14ac:dyDescent="0.3">
      <c r="A3" s="160"/>
      <c r="B3" s="93"/>
      <c r="C3" s="93"/>
      <c r="D3" s="126"/>
      <c r="E3" s="126"/>
      <c r="F3" s="126"/>
      <c r="G3" s="93"/>
      <c r="H3" s="1"/>
      <c r="I3" s="126"/>
      <c r="J3" s="126"/>
      <c r="K3" s="126" t="s">
        <v>2</v>
      </c>
      <c r="L3" s="126"/>
      <c r="M3" s="126"/>
      <c r="N3" s="93"/>
      <c r="O3" s="52"/>
      <c r="P3" s="52"/>
      <c r="Q3" s="52"/>
      <c r="R3" s="52"/>
      <c r="S3" s="52"/>
      <c r="V3" s="166" t="s">
        <v>159</v>
      </c>
      <c r="W3" s="52">
        <f>SUM(D68)</f>
        <v>50</v>
      </c>
    </row>
    <row r="4" spans="1:23" ht="25.5" customHeight="1" x14ac:dyDescent="0.3">
      <c r="A4" s="160"/>
      <c r="B4" s="93"/>
      <c r="C4" s="93"/>
      <c r="D4" s="126"/>
      <c r="E4" s="126"/>
      <c r="F4" s="126"/>
      <c r="G4" s="93"/>
      <c r="H4" s="1"/>
      <c r="I4" s="126"/>
      <c r="J4" s="126"/>
      <c r="K4" s="120" t="s">
        <v>333</v>
      </c>
      <c r="O4" s="52"/>
      <c r="P4" s="52"/>
      <c r="Q4" s="52"/>
      <c r="R4" s="52"/>
      <c r="S4" s="52"/>
      <c r="V4" s="166" t="s">
        <v>160</v>
      </c>
      <c r="W4" s="52">
        <f>SUM(D21,D54,D56)</f>
        <v>46</v>
      </c>
    </row>
    <row r="5" spans="1:23" ht="25.5" customHeight="1" thickBot="1" x14ac:dyDescent="0.35">
      <c r="A5" s="265" t="s">
        <v>71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93"/>
      <c r="V5" s="166" t="s">
        <v>161</v>
      </c>
    </row>
    <row r="6" spans="1:23" ht="25.5" customHeight="1" thickBot="1" x14ac:dyDescent="0.35">
      <c r="A6" s="269" t="s">
        <v>4</v>
      </c>
      <c r="B6" s="271" t="s">
        <v>5</v>
      </c>
      <c r="C6" s="94"/>
      <c r="D6" s="127" t="s">
        <v>6</v>
      </c>
      <c r="E6" s="128" t="s">
        <v>7</v>
      </c>
      <c r="F6" s="247" t="s">
        <v>236</v>
      </c>
      <c r="G6" s="271" t="s">
        <v>238</v>
      </c>
      <c r="H6" s="273" t="s">
        <v>8</v>
      </c>
      <c r="I6" s="266" t="s">
        <v>9</v>
      </c>
      <c r="J6" s="267"/>
      <c r="K6" s="268"/>
      <c r="L6" s="134" t="s">
        <v>10</v>
      </c>
      <c r="M6" s="135" t="s">
        <v>11</v>
      </c>
      <c r="N6" s="96" t="s">
        <v>12</v>
      </c>
      <c r="O6" s="264"/>
      <c r="P6" s="264"/>
      <c r="Q6" s="264"/>
      <c r="R6" s="52"/>
      <c r="S6" s="52"/>
      <c r="V6" s="166" t="s">
        <v>162</v>
      </c>
      <c r="W6" s="52">
        <f>SUM(D72,D75,D81)</f>
        <v>17.8</v>
      </c>
    </row>
    <row r="7" spans="1:23" ht="25.5" customHeight="1" thickBot="1" x14ac:dyDescent="0.35">
      <c r="A7" s="270"/>
      <c r="B7" s="272"/>
      <c r="C7" s="97"/>
      <c r="D7" s="129"/>
      <c r="E7" s="130"/>
      <c r="F7" s="248" t="s">
        <v>237</v>
      </c>
      <c r="G7" s="272"/>
      <c r="H7" s="274"/>
      <c r="I7" s="136" t="s">
        <v>13</v>
      </c>
      <c r="J7" s="126" t="s">
        <v>14</v>
      </c>
      <c r="K7" s="136" t="s">
        <v>15</v>
      </c>
      <c r="L7" s="137" t="s">
        <v>16</v>
      </c>
      <c r="M7" s="138"/>
      <c r="N7" s="211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V7" s="166" t="s">
        <v>132</v>
      </c>
    </row>
    <row r="8" spans="1:23" ht="25.5" customHeight="1" x14ac:dyDescent="0.3">
      <c r="A8" s="295" t="s">
        <v>18</v>
      </c>
      <c r="B8" s="215" t="s">
        <v>66</v>
      </c>
      <c r="C8" s="216"/>
      <c r="D8" s="217"/>
      <c r="E8" s="217"/>
      <c r="F8" s="367">
        <v>200</v>
      </c>
      <c r="G8" s="359">
        <v>200</v>
      </c>
      <c r="H8" s="40">
        <v>1000</v>
      </c>
      <c r="I8" s="139">
        <f>SUM(O8*G8)/H8</f>
        <v>5.452</v>
      </c>
      <c r="J8" s="139">
        <f>SUM(P8*G8)/H8</f>
        <v>5.1340000000000003</v>
      </c>
      <c r="K8" s="139">
        <f>SUM(Q8*G8)/H8</f>
        <v>18.617999999999999</v>
      </c>
      <c r="L8" s="139">
        <f>SUM(R8*G8)/H8</f>
        <v>142.4</v>
      </c>
      <c r="M8" s="17">
        <f>SUM(S8*G8)/H8</f>
        <v>0.91</v>
      </c>
      <c r="N8" s="176">
        <v>33</v>
      </c>
      <c r="O8" s="51">
        <v>27.26</v>
      </c>
      <c r="P8" s="51">
        <v>25.67</v>
      </c>
      <c r="Q8" s="51">
        <v>93.09</v>
      </c>
      <c r="R8" s="51">
        <v>712</v>
      </c>
      <c r="S8" s="51">
        <v>4.55</v>
      </c>
      <c r="V8" s="166" t="s">
        <v>163</v>
      </c>
    </row>
    <row r="9" spans="1:23" ht="25.5" customHeight="1" x14ac:dyDescent="0.3">
      <c r="A9" s="295"/>
      <c r="B9" s="203"/>
      <c r="C9" s="104" t="s">
        <v>33</v>
      </c>
      <c r="D9" s="133">
        <f>SUM(G9*T9)/H9</f>
        <v>140</v>
      </c>
      <c r="E9" s="133">
        <f>SUM(G9*U9)/H9</f>
        <v>140</v>
      </c>
      <c r="F9" s="241"/>
      <c r="G9" s="28">
        <f>SUM(G8)</f>
        <v>200</v>
      </c>
      <c r="H9" s="123">
        <v>1000</v>
      </c>
      <c r="I9" s="101"/>
      <c r="J9" s="101"/>
      <c r="K9" s="101"/>
      <c r="L9" s="101"/>
      <c r="M9" s="101"/>
      <c r="N9" s="177"/>
      <c r="T9" s="73">
        <v>700</v>
      </c>
      <c r="U9" s="73">
        <v>700</v>
      </c>
      <c r="V9" s="166" t="s">
        <v>164</v>
      </c>
    </row>
    <row r="10" spans="1:23" ht="25.5" customHeight="1" x14ac:dyDescent="0.3">
      <c r="A10" s="295"/>
      <c r="B10" s="203"/>
      <c r="C10" s="104" t="s">
        <v>27</v>
      </c>
      <c r="D10" s="133">
        <f>SUM(G10*T10)/H10</f>
        <v>60</v>
      </c>
      <c r="E10" s="133">
        <f>SUM(G10*U10)/H10</f>
        <v>60</v>
      </c>
      <c r="F10" s="241"/>
      <c r="G10" s="28">
        <f>SUM(G8)</f>
        <v>200</v>
      </c>
      <c r="H10" s="123">
        <v>1000</v>
      </c>
      <c r="I10" s="101"/>
      <c r="J10" s="101"/>
      <c r="K10" s="101"/>
      <c r="L10" s="101"/>
      <c r="M10" s="101"/>
      <c r="N10" s="177"/>
      <c r="T10" s="73">
        <v>300</v>
      </c>
      <c r="U10" s="73">
        <v>300</v>
      </c>
      <c r="V10" s="166" t="s">
        <v>165</v>
      </c>
    </row>
    <row r="11" spans="1:23" ht="25.5" customHeight="1" x14ac:dyDescent="0.3">
      <c r="A11" s="295"/>
      <c r="B11" s="203"/>
      <c r="C11" s="104" t="s">
        <v>67</v>
      </c>
      <c r="D11" s="133">
        <v>15</v>
      </c>
      <c r="E11" s="133">
        <v>15</v>
      </c>
      <c r="F11" s="241"/>
      <c r="G11" s="28">
        <f>SUM(G8)</f>
        <v>200</v>
      </c>
      <c r="H11" s="123">
        <v>1000</v>
      </c>
      <c r="I11" s="101"/>
      <c r="J11" s="101"/>
      <c r="K11" s="101"/>
      <c r="L11" s="101"/>
      <c r="M11" s="101"/>
      <c r="N11" s="177"/>
      <c r="T11" s="73">
        <v>80</v>
      </c>
      <c r="U11" s="73">
        <v>80</v>
      </c>
      <c r="V11" s="166" t="s">
        <v>166</v>
      </c>
    </row>
    <row r="12" spans="1:23" ht="25.5" customHeight="1" x14ac:dyDescent="0.3">
      <c r="A12" s="295"/>
      <c r="B12" s="203"/>
      <c r="C12" s="104" t="s">
        <v>31</v>
      </c>
      <c r="D12" s="133">
        <f>SUM(G12*T12)/H12</f>
        <v>1.6</v>
      </c>
      <c r="E12" s="133">
        <f>SUM(G12*U12)/H12</f>
        <v>1.6</v>
      </c>
      <c r="F12" s="241"/>
      <c r="G12" s="28">
        <f>SUM(G8)</f>
        <v>200</v>
      </c>
      <c r="H12" s="123">
        <v>1000</v>
      </c>
      <c r="I12" s="101"/>
      <c r="J12" s="101"/>
      <c r="K12" s="101"/>
      <c r="L12" s="101"/>
      <c r="M12" s="101"/>
      <c r="N12" s="177"/>
      <c r="T12" s="73">
        <v>8</v>
      </c>
      <c r="U12" s="73">
        <v>8</v>
      </c>
      <c r="V12" s="166" t="s">
        <v>167</v>
      </c>
    </row>
    <row r="13" spans="1:23" ht="25.5" customHeight="1" x14ac:dyDescent="0.3">
      <c r="A13" s="295"/>
      <c r="B13" s="203"/>
      <c r="C13" s="104" t="s">
        <v>26</v>
      </c>
      <c r="D13" s="133">
        <f>SUM(G13*T13)/H13</f>
        <v>2</v>
      </c>
      <c r="E13" s="133">
        <f>SUM(G13*U13)/H13</f>
        <v>2</v>
      </c>
      <c r="F13" s="241"/>
      <c r="G13" s="28">
        <f>SUM(G8)</f>
        <v>200</v>
      </c>
      <c r="H13" s="123">
        <v>1000</v>
      </c>
      <c r="I13" s="107"/>
      <c r="J13" s="107"/>
      <c r="K13" s="107"/>
      <c r="L13" s="107"/>
      <c r="M13" s="107"/>
      <c r="N13" s="177"/>
      <c r="T13" s="73">
        <v>10</v>
      </c>
      <c r="U13" s="73">
        <v>10</v>
      </c>
      <c r="V13" s="166" t="s">
        <v>168</v>
      </c>
    </row>
    <row r="14" spans="1:23" ht="25.5" customHeight="1" x14ac:dyDescent="0.3">
      <c r="A14" s="295"/>
      <c r="B14" s="202" t="s">
        <v>295</v>
      </c>
      <c r="C14" s="107"/>
      <c r="D14" s="101"/>
      <c r="E14" s="101" t="s">
        <v>46</v>
      </c>
      <c r="F14" s="355">
        <v>150</v>
      </c>
      <c r="G14" s="355">
        <v>180</v>
      </c>
      <c r="H14" s="123">
        <v>190</v>
      </c>
      <c r="I14" s="140">
        <f>SUM(O14*G14)/H14</f>
        <v>5.6842105263157888E-2</v>
      </c>
      <c r="J14" s="140">
        <f>SUM(P14*G14)/H14</f>
        <v>1.8947368421052633E-2</v>
      </c>
      <c r="K14" s="140">
        <f>SUM(Q14*G14)/H14</f>
        <v>9.4642105263157905</v>
      </c>
      <c r="L14" s="140">
        <f>SUM(R14*G14)/H14</f>
        <v>37.89473684210526</v>
      </c>
      <c r="M14" s="149">
        <f>SUM(S14*G14)/H14</f>
        <v>2.8421052631578944E-2</v>
      </c>
      <c r="N14" s="177">
        <v>78</v>
      </c>
      <c r="O14" s="51">
        <v>0.06</v>
      </c>
      <c r="P14" s="51">
        <v>0.02</v>
      </c>
      <c r="Q14" s="51">
        <v>9.99</v>
      </c>
      <c r="R14" s="51">
        <v>40</v>
      </c>
      <c r="S14" s="51">
        <v>0.03</v>
      </c>
      <c r="U14" s="51" t="s">
        <v>46</v>
      </c>
      <c r="V14" s="166" t="s">
        <v>169</v>
      </c>
    </row>
    <row r="15" spans="1:23" ht="25.5" customHeight="1" x14ac:dyDescent="0.3">
      <c r="A15" s="295"/>
      <c r="B15" s="202"/>
      <c r="C15" s="107" t="s">
        <v>33</v>
      </c>
      <c r="D15" s="101">
        <v>92</v>
      </c>
      <c r="E15" s="101">
        <v>90</v>
      </c>
      <c r="F15" s="110"/>
      <c r="G15" s="31"/>
      <c r="H15" s="123"/>
      <c r="I15" s="140"/>
      <c r="J15" s="140"/>
      <c r="K15" s="140"/>
      <c r="L15" s="140"/>
      <c r="M15" s="149"/>
      <c r="N15" s="177"/>
      <c r="V15" s="166"/>
    </row>
    <row r="16" spans="1:23" ht="25.5" customHeight="1" x14ac:dyDescent="0.3">
      <c r="A16" s="295"/>
      <c r="B16" s="201"/>
      <c r="C16" s="101" t="s">
        <v>47</v>
      </c>
      <c r="D16" s="133">
        <v>0.3</v>
      </c>
      <c r="E16" s="133">
        <v>0.3</v>
      </c>
      <c r="F16" s="241"/>
      <c r="G16" s="28">
        <f>SUM(G14)</f>
        <v>180</v>
      </c>
      <c r="H16" s="123">
        <v>190</v>
      </c>
      <c r="I16" s="101"/>
      <c r="J16" s="101"/>
      <c r="K16" s="101"/>
      <c r="L16" s="101"/>
      <c r="M16" s="101"/>
      <c r="N16" s="177"/>
      <c r="T16" s="51">
        <v>0.3</v>
      </c>
      <c r="U16" s="51">
        <v>0.3</v>
      </c>
      <c r="V16" s="166" t="s">
        <v>170</v>
      </c>
    </row>
    <row r="17" spans="1:35" ht="25.5" customHeight="1" x14ac:dyDescent="0.3">
      <c r="A17" s="295"/>
      <c r="B17" s="201"/>
      <c r="C17" s="101" t="s">
        <v>27</v>
      </c>
      <c r="D17" s="133">
        <v>90</v>
      </c>
      <c r="E17" s="133">
        <v>90</v>
      </c>
      <c r="F17" s="241"/>
      <c r="G17" s="28">
        <f>SUM(G14)</f>
        <v>180</v>
      </c>
      <c r="H17" s="123">
        <v>190</v>
      </c>
      <c r="I17" s="101"/>
      <c r="J17" s="101"/>
      <c r="K17" s="101"/>
      <c r="L17" s="101"/>
      <c r="M17" s="101"/>
      <c r="N17" s="177"/>
      <c r="T17" s="51">
        <v>182.4</v>
      </c>
      <c r="U17" s="51">
        <v>182.4</v>
      </c>
      <c r="V17" s="166" t="s">
        <v>171</v>
      </c>
      <c r="W17" s="52">
        <f>SUM(D33)</f>
        <v>5</v>
      </c>
    </row>
    <row r="18" spans="1:35" ht="25.5" customHeight="1" x14ac:dyDescent="0.3">
      <c r="A18" s="295"/>
      <c r="B18" s="201"/>
      <c r="C18" s="101" t="s">
        <v>31</v>
      </c>
      <c r="D18" s="133">
        <v>10</v>
      </c>
      <c r="E18" s="133">
        <v>10</v>
      </c>
      <c r="F18" s="241"/>
      <c r="G18" s="28">
        <f>SUM(G14)</f>
        <v>180</v>
      </c>
      <c r="H18" s="123">
        <v>190</v>
      </c>
      <c r="I18" s="107"/>
      <c r="J18" s="107"/>
      <c r="K18" s="107"/>
      <c r="L18" s="107"/>
      <c r="M18" s="107"/>
      <c r="N18" s="177"/>
      <c r="T18" s="52">
        <v>10</v>
      </c>
      <c r="U18" s="52">
        <v>10</v>
      </c>
      <c r="V18" s="166" t="s">
        <v>172</v>
      </c>
      <c r="W18" s="52">
        <f>SUM(D11)</f>
        <v>15</v>
      </c>
    </row>
    <row r="19" spans="1:35" ht="25.5" customHeight="1" x14ac:dyDescent="0.3">
      <c r="A19" s="295"/>
      <c r="B19" s="202" t="s">
        <v>119</v>
      </c>
      <c r="C19" s="112"/>
      <c r="D19" s="146"/>
      <c r="E19" s="146"/>
      <c r="F19" s="361">
        <v>35</v>
      </c>
      <c r="G19" s="355">
        <v>47</v>
      </c>
      <c r="H19" s="123">
        <v>40</v>
      </c>
      <c r="I19" s="140">
        <f>SUM(O19*G19)/H19</f>
        <v>2.8787500000000001</v>
      </c>
      <c r="J19" s="140">
        <f>SUM(P19*G19)/H19</f>
        <v>8.8712499999999999</v>
      </c>
      <c r="K19" s="140">
        <f>SUM(Q19*G19)/H19</f>
        <v>17.1785</v>
      </c>
      <c r="L19" s="140">
        <f>SUM(R19*G19)/H19</f>
        <v>159.80000000000001</v>
      </c>
      <c r="M19" s="149">
        <f>SUM(S19*G19)/H19</f>
        <v>0</v>
      </c>
      <c r="N19" s="177">
        <v>96</v>
      </c>
      <c r="O19" s="52">
        <v>2.4500000000000002</v>
      </c>
      <c r="P19" s="52">
        <v>7.55</v>
      </c>
      <c r="Q19" s="52">
        <v>14.62</v>
      </c>
      <c r="R19" s="52">
        <v>136</v>
      </c>
      <c r="V19" s="166" t="s">
        <v>214</v>
      </c>
    </row>
    <row r="20" spans="1:35" ht="25.5" customHeight="1" x14ac:dyDescent="0.3">
      <c r="A20" s="295"/>
      <c r="B20" s="201"/>
      <c r="C20" s="112" t="s">
        <v>26</v>
      </c>
      <c r="D20" s="133">
        <v>7</v>
      </c>
      <c r="E20" s="133">
        <v>7</v>
      </c>
      <c r="F20" s="241"/>
      <c r="G20" s="28">
        <f>SUM(G19)</f>
        <v>47</v>
      </c>
      <c r="H20" s="123">
        <v>40</v>
      </c>
      <c r="I20" s="107"/>
      <c r="J20" s="107"/>
      <c r="K20" s="107"/>
      <c r="L20" s="107"/>
      <c r="M20" s="107"/>
      <c r="N20" s="177"/>
      <c r="O20" s="52"/>
      <c r="S20" s="52"/>
      <c r="T20" s="70">
        <v>10</v>
      </c>
      <c r="U20" s="70">
        <v>10</v>
      </c>
      <c r="V20" s="166" t="s">
        <v>173</v>
      </c>
    </row>
    <row r="21" spans="1:35" ht="25.5" customHeight="1" x14ac:dyDescent="0.3">
      <c r="A21" s="295"/>
      <c r="B21" s="201"/>
      <c r="C21" s="119" t="s">
        <v>57</v>
      </c>
      <c r="D21" s="133">
        <v>40</v>
      </c>
      <c r="E21" s="133">
        <v>40</v>
      </c>
      <c r="F21" s="241"/>
      <c r="G21" s="28">
        <f>SUM(G19)</f>
        <v>47</v>
      </c>
      <c r="H21" s="123">
        <v>40</v>
      </c>
      <c r="I21" s="107"/>
      <c r="J21" s="107"/>
      <c r="K21" s="107"/>
      <c r="L21" s="107"/>
      <c r="M21" s="107"/>
      <c r="N21" s="177"/>
      <c r="O21" s="52"/>
      <c r="P21" s="52"/>
      <c r="Q21" s="52"/>
      <c r="R21" s="52"/>
      <c r="S21" s="52"/>
      <c r="T21" s="72">
        <v>30</v>
      </c>
      <c r="U21" s="72">
        <v>30</v>
      </c>
      <c r="V21" s="166" t="s">
        <v>174</v>
      </c>
      <c r="W21" s="52">
        <f>SUM(D32,D48)</f>
        <v>265</v>
      </c>
    </row>
    <row r="22" spans="1:35" ht="25.5" customHeight="1" x14ac:dyDescent="0.3">
      <c r="A22" s="295"/>
      <c r="B22" s="203"/>
      <c r="C22" s="104"/>
      <c r="D22" s="133"/>
      <c r="E22" s="133"/>
      <c r="F22" s="241"/>
      <c r="G22" s="28"/>
      <c r="H22" s="123"/>
      <c r="I22" s="140"/>
      <c r="J22" s="140"/>
      <c r="K22" s="140"/>
      <c r="L22" s="140"/>
      <c r="M22" s="107"/>
      <c r="N22" s="177"/>
      <c r="O22" s="79"/>
      <c r="P22" s="79"/>
      <c r="Q22" s="79"/>
      <c r="R22" s="79"/>
      <c r="T22" s="73"/>
      <c r="U22" s="73"/>
      <c r="V22" s="166" t="s">
        <v>175</v>
      </c>
    </row>
    <row r="23" spans="1:35" s="175" customFormat="1" ht="25.5" customHeight="1" x14ac:dyDescent="0.3">
      <c r="A23" s="295"/>
      <c r="B23" s="345" t="s">
        <v>65</v>
      </c>
      <c r="C23" s="122"/>
      <c r="D23" s="315"/>
      <c r="E23" s="315"/>
      <c r="F23" s="191">
        <v>385</v>
      </c>
      <c r="G23" s="28">
        <v>427</v>
      </c>
      <c r="H23" s="123"/>
      <c r="I23" s="122">
        <f>SUM(I8:I22)</f>
        <v>8.3875921052631579</v>
      </c>
      <c r="J23" s="122">
        <f>SUM(J8:J22)</f>
        <v>14.024197368421053</v>
      </c>
      <c r="K23" s="122">
        <f>SUM(K8:K22)</f>
        <v>45.260710526315791</v>
      </c>
      <c r="L23" s="122">
        <f>SUM(L8:L22)</f>
        <v>340.09473684210525</v>
      </c>
      <c r="M23" s="122">
        <f>SUM(M8:M22)</f>
        <v>0.93842105263157893</v>
      </c>
      <c r="N23" s="223"/>
      <c r="O23" s="51">
        <f>SUM(O8:O22)</f>
        <v>29.77</v>
      </c>
      <c r="P23" s="51">
        <f>SUM(P8:P22)</f>
        <v>33.24</v>
      </c>
      <c r="Q23" s="51">
        <f>SUM(Q8:Q22)</f>
        <v>117.7</v>
      </c>
      <c r="R23" s="51">
        <f>SUM(R8:R22)</f>
        <v>888</v>
      </c>
      <c r="S23" s="51">
        <f>SUM(S8:S22)</f>
        <v>4.58</v>
      </c>
      <c r="T23" s="52"/>
      <c r="U23" s="52"/>
      <c r="V23" s="167" t="s">
        <v>176</v>
      </c>
      <c r="W23" s="52">
        <f>SUM(D28)</f>
        <v>120</v>
      </c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</row>
    <row r="24" spans="1:35" ht="25.5" customHeight="1" x14ac:dyDescent="0.3">
      <c r="A24" s="296" t="s">
        <v>21</v>
      </c>
      <c r="B24" s="203" t="s">
        <v>95</v>
      </c>
      <c r="C24" s="104"/>
      <c r="D24" s="101"/>
      <c r="E24" s="101"/>
      <c r="F24" s="355">
        <v>80</v>
      </c>
      <c r="G24" s="355">
        <v>100</v>
      </c>
      <c r="H24" s="123">
        <v>100</v>
      </c>
      <c r="I24" s="140">
        <f>SUM(O24*G24)/H24</f>
        <v>0.4</v>
      </c>
      <c r="J24" s="140">
        <f>SUM(P24*G24)/H24</f>
        <v>0.3</v>
      </c>
      <c r="K24" s="140">
        <f>SUM(Q24*G24)/H24</f>
        <v>10.3</v>
      </c>
      <c r="L24" s="140">
        <f>SUM(R24*G24)/H24</f>
        <v>46</v>
      </c>
      <c r="M24" s="149">
        <f>SUM(S24*G24)/H24</f>
        <v>5</v>
      </c>
      <c r="N24" s="177">
        <v>103</v>
      </c>
      <c r="O24" s="70">
        <v>0.4</v>
      </c>
      <c r="P24" s="70">
        <v>0.3</v>
      </c>
      <c r="Q24" s="70">
        <v>10.3</v>
      </c>
      <c r="R24" s="70">
        <v>46</v>
      </c>
      <c r="S24" s="79">
        <v>5</v>
      </c>
      <c r="V24" s="167" t="s">
        <v>83</v>
      </c>
    </row>
    <row r="25" spans="1:35" ht="25.5" customHeight="1" x14ac:dyDescent="0.3">
      <c r="A25" s="297"/>
      <c r="B25" s="203"/>
      <c r="C25" s="104" t="s">
        <v>96</v>
      </c>
      <c r="D25" s="133">
        <f>SUM(G25*T25)/H25</f>
        <v>111</v>
      </c>
      <c r="E25" s="133">
        <f>SUM(G25*U25)/H25</f>
        <v>100</v>
      </c>
      <c r="F25" s="241"/>
      <c r="G25" s="28">
        <f>SUM(G24)</f>
        <v>100</v>
      </c>
      <c r="H25" s="123">
        <v>100</v>
      </c>
      <c r="I25" s="107"/>
      <c r="J25" s="107"/>
      <c r="K25" s="107"/>
      <c r="L25" s="107"/>
      <c r="M25" s="107"/>
      <c r="N25" s="177"/>
      <c r="T25" s="73">
        <v>111</v>
      </c>
      <c r="U25" s="73">
        <v>100</v>
      </c>
      <c r="V25" s="167" t="s">
        <v>24</v>
      </c>
      <c r="W25" s="52" t="e">
        <f>SUM(#REF!,D34,D49)</f>
        <v>#REF!</v>
      </c>
    </row>
    <row r="26" spans="1:35" s="175" customFormat="1" ht="25.5" customHeight="1" x14ac:dyDescent="0.3">
      <c r="A26" s="298"/>
      <c r="B26" s="345" t="s">
        <v>65</v>
      </c>
      <c r="C26" s="317"/>
      <c r="D26" s="315"/>
      <c r="E26" s="316"/>
      <c r="F26" s="313">
        <v>80</v>
      </c>
      <c r="G26" s="28">
        <v>100</v>
      </c>
      <c r="H26" s="123">
        <f t="shared" ref="H26:M26" si="0">SUM(H24:H25)</f>
        <v>200</v>
      </c>
      <c r="I26" s="122">
        <f t="shared" si="0"/>
        <v>0.4</v>
      </c>
      <c r="J26" s="122">
        <f t="shared" si="0"/>
        <v>0.3</v>
      </c>
      <c r="K26" s="122">
        <f t="shared" si="0"/>
        <v>10.3</v>
      </c>
      <c r="L26" s="122">
        <f t="shared" si="0"/>
        <v>46</v>
      </c>
      <c r="M26" s="122">
        <f t="shared" si="0"/>
        <v>5</v>
      </c>
      <c r="N26" s="223"/>
      <c r="O26" s="51">
        <f>SUM(O24:O25)</f>
        <v>0.4</v>
      </c>
      <c r="P26" s="51">
        <f>SUM(P24:P25)</f>
        <v>0.3</v>
      </c>
      <c r="Q26" s="51">
        <f>SUM(Q24:Q25)</f>
        <v>10.3</v>
      </c>
      <c r="R26" s="51">
        <f>SUM(R24:R25)</f>
        <v>46</v>
      </c>
      <c r="S26" s="51">
        <f>SUM(S24:S25)</f>
        <v>5</v>
      </c>
      <c r="T26" s="52"/>
      <c r="U26" s="70"/>
      <c r="V26" s="167" t="s">
        <v>177</v>
      </c>
      <c r="W26" s="52">
        <f>SUM(D35)</f>
        <v>6</v>
      </c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</row>
    <row r="27" spans="1:35" ht="22.5" customHeight="1" x14ac:dyDescent="0.3">
      <c r="A27" s="296" t="s">
        <v>22</v>
      </c>
      <c r="B27" s="203" t="s">
        <v>262</v>
      </c>
      <c r="C27" s="107"/>
      <c r="D27" s="133"/>
      <c r="E27" s="133"/>
      <c r="F27" s="241">
        <v>100</v>
      </c>
      <c r="G27" s="355">
        <v>120</v>
      </c>
      <c r="H27" s="123">
        <v>1000</v>
      </c>
      <c r="I27" s="140">
        <f>SUM(O27*G27)/H27</f>
        <v>1.1807999999999998</v>
      </c>
      <c r="J27" s="140">
        <f>SUM(P27*G27)/H27</f>
        <v>7.38</v>
      </c>
      <c r="K27" s="140">
        <f>SUM(Q27*G27)/H27</f>
        <v>4.4783999999999997</v>
      </c>
      <c r="L27" s="140">
        <f>SUM(R27*G27)/H27</f>
        <v>89.04</v>
      </c>
      <c r="M27" s="149">
        <f>SUM(S27*G27)/H27</f>
        <v>20.111999999999998</v>
      </c>
      <c r="N27" s="177">
        <v>4</v>
      </c>
      <c r="O27" s="52">
        <v>9.84</v>
      </c>
      <c r="P27" s="52">
        <v>61.5</v>
      </c>
      <c r="Q27" s="52">
        <v>37.32</v>
      </c>
      <c r="R27" s="52">
        <v>742</v>
      </c>
      <c r="S27" s="52">
        <v>167.6</v>
      </c>
      <c r="V27" s="166" t="s">
        <v>168</v>
      </c>
      <c r="AA27" s="120"/>
      <c r="AB27" s="120"/>
      <c r="AC27" s="120"/>
      <c r="AD27" s="120"/>
      <c r="AE27" s="120"/>
      <c r="AF27" s="120"/>
      <c r="AG27" s="120"/>
      <c r="AH27" s="120"/>
      <c r="AI27" s="120"/>
    </row>
    <row r="28" spans="1:35" ht="22.5" customHeight="1" x14ac:dyDescent="0.3">
      <c r="A28" s="297"/>
      <c r="B28" s="202" t="s">
        <v>329</v>
      </c>
      <c r="C28" s="113" t="s">
        <v>250</v>
      </c>
      <c r="D28" s="133">
        <v>120</v>
      </c>
      <c r="E28" s="133">
        <v>94.5</v>
      </c>
      <c r="F28" s="241"/>
      <c r="G28" s="28">
        <f>SUM(G27)</f>
        <v>120</v>
      </c>
      <c r="H28" s="123">
        <v>1000</v>
      </c>
      <c r="I28" s="140"/>
      <c r="J28" s="140"/>
      <c r="K28" s="140"/>
      <c r="L28" s="140"/>
      <c r="M28" s="107"/>
      <c r="N28" s="177"/>
      <c r="O28" s="79"/>
      <c r="P28" s="79"/>
      <c r="Q28" s="79"/>
      <c r="R28" s="79"/>
      <c r="T28" s="73">
        <v>565</v>
      </c>
      <c r="U28" s="73">
        <v>480</v>
      </c>
      <c r="V28" s="166" t="s">
        <v>169</v>
      </c>
      <c r="AA28" s="120"/>
      <c r="AB28" s="120"/>
      <c r="AC28" s="120"/>
      <c r="AD28" s="120"/>
      <c r="AE28" s="120"/>
      <c r="AF28" s="120"/>
      <c r="AG28" s="120"/>
      <c r="AH28" s="120"/>
      <c r="AI28" s="120"/>
    </row>
    <row r="29" spans="1:35" ht="22.5" customHeight="1" x14ac:dyDescent="0.3">
      <c r="A29" s="297"/>
      <c r="B29" s="203"/>
      <c r="C29" s="101" t="s">
        <v>330</v>
      </c>
      <c r="D29" s="133">
        <v>30</v>
      </c>
      <c r="E29" s="133">
        <v>24</v>
      </c>
      <c r="F29" s="241"/>
      <c r="G29" s="28">
        <f>SUM(G27)</f>
        <v>120</v>
      </c>
      <c r="H29" s="123">
        <v>1000</v>
      </c>
      <c r="I29" s="107"/>
      <c r="J29" s="107"/>
      <c r="K29" s="107"/>
      <c r="L29" s="107"/>
      <c r="M29" s="107"/>
      <c r="N29" s="177"/>
      <c r="T29" s="73">
        <v>438</v>
      </c>
      <c r="U29" s="73">
        <v>350</v>
      </c>
      <c r="V29" s="166" t="s">
        <v>170</v>
      </c>
      <c r="AA29" s="120"/>
      <c r="AB29" s="120"/>
      <c r="AC29" s="120"/>
      <c r="AD29" s="120"/>
      <c r="AE29" s="120"/>
      <c r="AF29" s="120"/>
      <c r="AG29" s="120"/>
      <c r="AH29" s="120"/>
      <c r="AI29" s="120"/>
    </row>
    <row r="30" spans="1:35" ht="22.5" customHeight="1" x14ac:dyDescent="0.3">
      <c r="A30" s="297"/>
      <c r="B30" s="203"/>
      <c r="C30" s="104" t="s">
        <v>44</v>
      </c>
      <c r="D30" s="133">
        <f>SUM(G30*T30)/H30</f>
        <v>7.2</v>
      </c>
      <c r="E30" s="133">
        <f>SUM(G30*U30)/H30</f>
        <v>7.2</v>
      </c>
      <c r="F30" s="241"/>
      <c r="G30" s="28">
        <f>SUM(G27)</f>
        <v>120</v>
      </c>
      <c r="H30" s="123">
        <v>1000</v>
      </c>
      <c r="I30" s="107"/>
      <c r="J30" s="107"/>
      <c r="K30" s="107"/>
      <c r="L30" s="107"/>
      <c r="M30" s="107"/>
      <c r="N30" s="177"/>
      <c r="T30" s="73">
        <v>60</v>
      </c>
      <c r="U30" s="73">
        <v>60</v>
      </c>
      <c r="V30" s="166" t="s">
        <v>172</v>
      </c>
      <c r="AA30" s="120"/>
      <c r="AB30" s="120"/>
      <c r="AC30" s="120"/>
      <c r="AD30" s="120"/>
      <c r="AE30" s="120"/>
      <c r="AF30" s="120"/>
      <c r="AG30" s="120"/>
      <c r="AH30" s="120"/>
      <c r="AI30" s="120"/>
    </row>
    <row r="31" spans="1:35" ht="25.5" customHeight="1" x14ac:dyDescent="0.3">
      <c r="A31" s="297"/>
      <c r="B31" s="202" t="s">
        <v>137</v>
      </c>
      <c r="C31" s="107"/>
      <c r="D31" s="107"/>
      <c r="E31" s="107"/>
      <c r="F31" s="31"/>
      <c r="G31" s="110">
        <v>250</v>
      </c>
      <c r="H31" s="123">
        <v>1000</v>
      </c>
      <c r="I31" s="140">
        <f>SUM(O31*G31)/H31</f>
        <v>2.2400000000000002</v>
      </c>
      <c r="J31" s="140">
        <f>SUM(P31*G31)/H31</f>
        <v>5.3525</v>
      </c>
      <c r="K31" s="140">
        <f>SUM(Q31*G31)/H31</f>
        <v>16.225000000000001</v>
      </c>
      <c r="L31" s="140">
        <f>SUM(R31*G31)/H31</f>
        <v>122</v>
      </c>
      <c r="M31" s="149">
        <f>SUM(S31*G31)/H31</f>
        <v>7.5374999999999996</v>
      </c>
      <c r="N31" s="177">
        <v>25</v>
      </c>
      <c r="O31" s="52">
        <v>8.9600000000000009</v>
      </c>
      <c r="P31" s="52">
        <v>21.41</v>
      </c>
      <c r="Q31" s="52">
        <v>64.900000000000006</v>
      </c>
      <c r="R31" s="52">
        <v>488</v>
      </c>
      <c r="S31" s="52">
        <v>30.15</v>
      </c>
      <c r="V31" s="166" t="s">
        <v>183</v>
      </c>
    </row>
    <row r="32" spans="1:35" ht="25.5" customHeight="1" x14ac:dyDescent="0.3">
      <c r="A32" s="297"/>
      <c r="B32" s="201" t="s">
        <v>243</v>
      </c>
      <c r="C32" s="101" t="s">
        <v>23</v>
      </c>
      <c r="D32" s="133">
        <f t="shared" ref="D32:D39" si="1">SUM(G32*T32)/H32</f>
        <v>100</v>
      </c>
      <c r="E32" s="133">
        <f t="shared" ref="E32:E38" si="2">SUM(G32*U32)/H32</f>
        <v>75</v>
      </c>
      <c r="F32" s="241"/>
      <c r="G32" s="28">
        <f>SUM(G31)</f>
        <v>250</v>
      </c>
      <c r="H32" s="123">
        <v>1000</v>
      </c>
      <c r="I32" s="107"/>
      <c r="J32" s="107"/>
      <c r="K32" s="107"/>
      <c r="L32" s="107"/>
      <c r="M32" s="107"/>
      <c r="N32" s="177"/>
      <c r="T32" s="52">
        <v>400</v>
      </c>
      <c r="U32" s="52">
        <v>300</v>
      </c>
      <c r="V32" s="166" t="s">
        <v>157</v>
      </c>
      <c r="W32" s="52" t="e">
        <f>SUM(#REF!)</f>
        <v>#REF!</v>
      </c>
    </row>
    <row r="33" spans="1:26" ht="25.5" customHeight="1" x14ac:dyDescent="0.3">
      <c r="A33" s="297"/>
      <c r="B33" s="201"/>
      <c r="C33" s="101" t="s">
        <v>134</v>
      </c>
      <c r="D33" s="133">
        <f t="shared" si="1"/>
        <v>5</v>
      </c>
      <c r="E33" s="133">
        <f t="shared" si="2"/>
        <v>5</v>
      </c>
      <c r="F33" s="241"/>
      <c r="G33" s="28">
        <f>SUM(G31)</f>
        <v>250</v>
      </c>
      <c r="H33" s="123">
        <v>1000</v>
      </c>
      <c r="I33" s="107"/>
      <c r="J33" s="107"/>
      <c r="K33" s="107"/>
      <c r="L33" s="107"/>
      <c r="M33" s="107"/>
      <c r="N33" s="177"/>
      <c r="T33" s="52">
        <v>20</v>
      </c>
      <c r="U33" s="52">
        <v>20</v>
      </c>
      <c r="V33" s="166" t="s">
        <v>121</v>
      </c>
    </row>
    <row r="34" spans="1:26" ht="25.5" customHeight="1" x14ac:dyDescent="0.3">
      <c r="A34" s="297"/>
      <c r="B34" s="201"/>
      <c r="C34" s="101" t="s">
        <v>135</v>
      </c>
      <c r="D34" s="133">
        <f t="shared" si="1"/>
        <v>12.5</v>
      </c>
      <c r="E34" s="133">
        <f t="shared" si="2"/>
        <v>10</v>
      </c>
      <c r="F34" s="241"/>
      <c r="G34" s="28">
        <f>SUM(G31)</f>
        <v>250</v>
      </c>
      <c r="H34" s="123">
        <v>1000</v>
      </c>
      <c r="I34" s="107"/>
      <c r="J34" s="107"/>
      <c r="K34" s="107"/>
      <c r="L34" s="107"/>
      <c r="M34" s="107"/>
      <c r="N34" s="177"/>
      <c r="T34" s="52">
        <v>50</v>
      </c>
      <c r="U34" s="52">
        <v>40</v>
      </c>
      <c r="V34" s="166" t="s">
        <v>184</v>
      </c>
    </row>
    <row r="35" spans="1:26" ht="25.5" customHeight="1" x14ac:dyDescent="0.3">
      <c r="A35" s="297"/>
      <c r="B35" s="201"/>
      <c r="C35" s="101" t="s">
        <v>25</v>
      </c>
      <c r="D35" s="133">
        <f t="shared" si="1"/>
        <v>6</v>
      </c>
      <c r="E35" s="133">
        <f t="shared" si="2"/>
        <v>5</v>
      </c>
      <c r="F35" s="241"/>
      <c r="G35" s="28">
        <f>SUM(G31)</f>
        <v>250</v>
      </c>
      <c r="H35" s="123">
        <v>1000</v>
      </c>
      <c r="I35" s="107"/>
      <c r="J35" s="107"/>
      <c r="K35" s="107"/>
      <c r="L35" s="107"/>
      <c r="M35" s="107"/>
      <c r="N35" s="177"/>
      <c r="T35" s="52">
        <v>24</v>
      </c>
      <c r="U35" s="52">
        <v>20</v>
      </c>
      <c r="V35" s="166" t="s">
        <v>185</v>
      </c>
    </row>
    <row r="36" spans="1:26" ht="25.5" customHeight="1" x14ac:dyDescent="0.3">
      <c r="A36" s="297"/>
      <c r="B36" s="201"/>
      <c r="C36" s="101" t="s">
        <v>136</v>
      </c>
      <c r="D36" s="133">
        <f t="shared" si="1"/>
        <v>16.75</v>
      </c>
      <c r="E36" s="133">
        <f t="shared" si="2"/>
        <v>15</v>
      </c>
      <c r="F36" s="241"/>
      <c r="G36" s="28">
        <f>SUM(G31)</f>
        <v>250</v>
      </c>
      <c r="H36" s="123">
        <v>1000</v>
      </c>
      <c r="I36" s="107"/>
      <c r="J36" s="107"/>
      <c r="K36" s="107"/>
      <c r="L36" s="107"/>
      <c r="M36" s="107"/>
      <c r="N36" s="177"/>
      <c r="T36" s="52">
        <v>67</v>
      </c>
      <c r="U36" s="52">
        <v>60</v>
      </c>
      <c r="V36" s="166" t="s">
        <v>61</v>
      </c>
      <c r="W36" s="52">
        <f>SUM(D64)</f>
        <v>18</v>
      </c>
    </row>
    <row r="37" spans="1:26" ht="25.5" customHeight="1" x14ac:dyDescent="0.3">
      <c r="A37" s="297"/>
      <c r="B37" s="201"/>
      <c r="C37" s="101" t="s">
        <v>51</v>
      </c>
      <c r="D37" s="133">
        <f t="shared" si="1"/>
        <v>5</v>
      </c>
      <c r="E37" s="133">
        <f t="shared" si="2"/>
        <v>5</v>
      </c>
      <c r="F37" s="241"/>
      <c r="G37" s="28">
        <f>SUM(G31)</f>
        <v>250</v>
      </c>
      <c r="H37" s="123">
        <v>1000</v>
      </c>
      <c r="I37" s="107"/>
      <c r="J37" s="107"/>
      <c r="K37" s="107"/>
      <c r="L37" s="107"/>
      <c r="M37" s="107"/>
      <c r="N37" s="177"/>
      <c r="T37" s="52">
        <v>20</v>
      </c>
      <c r="U37" s="52">
        <v>20</v>
      </c>
      <c r="V37" s="166" t="s">
        <v>96</v>
      </c>
      <c r="W37" s="52">
        <f>SUM(D25)</f>
        <v>111</v>
      </c>
    </row>
    <row r="38" spans="1:26" ht="25.5" customHeight="1" x14ac:dyDescent="0.3">
      <c r="A38" s="297"/>
      <c r="B38" s="201"/>
      <c r="C38" s="101" t="s">
        <v>84</v>
      </c>
      <c r="D38" s="133">
        <f t="shared" si="1"/>
        <v>187.5</v>
      </c>
      <c r="E38" s="133">
        <f t="shared" si="2"/>
        <v>187.5</v>
      </c>
      <c r="F38" s="241"/>
      <c r="G38" s="28">
        <f>SUM(G31)</f>
        <v>250</v>
      </c>
      <c r="H38" s="123">
        <v>1000</v>
      </c>
      <c r="I38" s="107"/>
      <c r="J38" s="107"/>
      <c r="K38" s="107"/>
      <c r="L38" s="107"/>
      <c r="M38" s="107"/>
      <c r="N38" s="177"/>
      <c r="T38" s="52">
        <v>750</v>
      </c>
      <c r="U38" s="52">
        <v>750</v>
      </c>
      <c r="V38" s="166" t="s">
        <v>186</v>
      </c>
    </row>
    <row r="39" spans="1:26" ht="25.5" customHeight="1" x14ac:dyDescent="0.3">
      <c r="A39" s="297"/>
      <c r="B39" s="218" t="s">
        <v>205</v>
      </c>
      <c r="C39" s="101"/>
      <c r="D39" s="133">
        <f t="shared" si="1"/>
        <v>10</v>
      </c>
      <c r="E39" s="133">
        <f t="shared" ref="E39" si="3">SUM(G39*U39)/H39</f>
        <v>10</v>
      </c>
      <c r="F39" s="252"/>
      <c r="G39" s="110">
        <v>10</v>
      </c>
      <c r="H39" s="123">
        <v>100</v>
      </c>
      <c r="I39" s="140">
        <f>SUM(O39*G39)/H39</f>
        <v>0.26</v>
      </c>
      <c r="J39" s="140">
        <f>SUM(P39*G39)/H39</f>
        <v>1.5</v>
      </c>
      <c r="K39" s="140">
        <f>SUM(Q39*G39)/H39</f>
        <v>0.36</v>
      </c>
      <c r="L39" s="140">
        <f>SUM(R39*G39)/H39</f>
        <v>16</v>
      </c>
      <c r="M39" s="149">
        <f>SUM(S39*G39)/H39</f>
        <v>0</v>
      </c>
      <c r="N39" s="177">
        <v>88</v>
      </c>
      <c r="O39" s="164">
        <v>2.6</v>
      </c>
      <c r="P39" s="164">
        <v>15</v>
      </c>
      <c r="Q39" s="164">
        <v>3.6</v>
      </c>
      <c r="R39" s="164">
        <v>160</v>
      </c>
      <c r="T39" s="52">
        <v>100</v>
      </c>
      <c r="U39" s="52">
        <v>100</v>
      </c>
      <c r="V39" s="166"/>
    </row>
    <row r="40" spans="1:26" ht="25.5" customHeight="1" x14ac:dyDescent="0.3">
      <c r="A40" s="297"/>
      <c r="B40" s="218" t="s">
        <v>158</v>
      </c>
      <c r="C40" s="101"/>
      <c r="D40" s="133"/>
      <c r="E40" s="133"/>
      <c r="F40" s="241">
        <v>200</v>
      </c>
      <c r="G40" s="28"/>
      <c r="H40" s="123"/>
      <c r="I40" s="140">
        <v>1.57</v>
      </c>
      <c r="J40" s="140">
        <v>2.1800000000000002</v>
      </c>
      <c r="K40" s="140">
        <v>11.66</v>
      </c>
      <c r="L40" s="140">
        <v>72.599999999999994</v>
      </c>
      <c r="M40" s="149">
        <v>6.6</v>
      </c>
      <c r="N40" s="177">
        <v>26</v>
      </c>
      <c r="O40" s="164"/>
      <c r="P40" s="164"/>
      <c r="Q40" s="164"/>
      <c r="R40" s="164"/>
      <c r="T40" s="52"/>
      <c r="U40" s="52"/>
      <c r="V40" s="166"/>
    </row>
    <row r="41" spans="1:26" ht="25.5" customHeight="1" x14ac:dyDescent="0.3">
      <c r="A41" s="297"/>
      <c r="B41" s="218" t="s">
        <v>258</v>
      </c>
      <c r="C41" s="101" t="s">
        <v>174</v>
      </c>
      <c r="D41" s="133">
        <v>120</v>
      </c>
      <c r="E41" s="133">
        <v>90</v>
      </c>
      <c r="F41" s="241"/>
      <c r="G41" s="28"/>
      <c r="H41" s="123"/>
      <c r="I41" s="140"/>
      <c r="J41" s="140"/>
      <c r="K41" s="140"/>
      <c r="L41" s="140"/>
      <c r="M41" s="149"/>
      <c r="N41" s="177"/>
      <c r="O41" s="164"/>
      <c r="P41" s="164"/>
      <c r="Q41" s="164"/>
      <c r="R41" s="164"/>
      <c r="T41" s="52"/>
      <c r="U41" s="52"/>
      <c r="V41" s="166"/>
    </row>
    <row r="42" spans="1:26" ht="25.5" customHeight="1" x14ac:dyDescent="0.3">
      <c r="A42" s="297"/>
      <c r="B42" s="218"/>
      <c r="C42" s="101" t="s">
        <v>24</v>
      </c>
      <c r="D42" s="133">
        <v>10</v>
      </c>
      <c r="E42" s="133">
        <v>8</v>
      </c>
      <c r="F42" s="241"/>
      <c r="G42" s="28"/>
      <c r="H42" s="123"/>
      <c r="I42" s="140"/>
      <c r="J42" s="140"/>
      <c r="K42" s="140"/>
      <c r="L42" s="140"/>
      <c r="M42" s="149"/>
      <c r="N42" s="177"/>
      <c r="O42" s="164"/>
      <c r="P42" s="164"/>
      <c r="Q42" s="164"/>
      <c r="R42" s="164"/>
      <c r="T42" s="52"/>
      <c r="U42" s="52"/>
      <c r="V42" s="166"/>
    </row>
    <row r="43" spans="1:26" ht="25.5" customHeight="1" x14ac:dyDescent="0.3">
      <c r="A43" s="297"/>
      <c r="B43" s="218"/>
      <c r="C43" s="101" t="s">
        <v>25</v>
      </c>
      <c r="D43" s="133">
        <v>9.6</v>
      </c>
      <c r="E43" s="133">
        <v>8</v>
      </c>
      <c r="F43" s="241"/>
      <c r="G43" s="28"/>
      <c r="H43" s="123"/>
      <c r="I43" s="140"/>
      <c r="J43" s="140"/>
      <c r="K43" s="140"/>
      <c r="L43" s="140"/>
      <c r="M43" s="149"/>
      <c r="N43" s="177"/>
      <c r="O43" s="164"/>
      <c r="P43" s="164"/>
      <c r="Q43" s="164"/>
      <c r="R43" s="164"/>
      <c r="T43" s="52"/>
      <c r="U43" s="52"/>
      <c r="V43" s="166"/>
    </row>
    <row r="44" spans="1:26" ht="25.5" customHeight="1" x14ac:dyDescent="0.3">
      <c r="A44" s="297"/>
      <c r="B44" s="218"/>
      <c r="C44" s="101" t="s">
        <v>51</v>
      </c>
      <c r="D44" s="133">
        <v>2</v>
      </c>
      <c r="E44" s="133">
        <v>2</v>
      </c>
      <c r="F44" s="241"/>
      <c r="G44" s="28"/>
      <c r="H44" s="123"/>
      <c r="I44" s="140"/>
      <c r="J44" s="140"/>
      <c r="K44" s="140"/>
      <c r="L44" s="140"/>
      <c r="M44" s="149"/>
      <c r="N44" s="177"/>
      <c r="O44" s="164"/>
      <c r="P44" s="164"/>
      <c r="Q44" s="164"/>
      <c r="R44" s="164"/>
      <c r="T44" s="52"/>
      <c r="U44" s="52"/>
      <c r="V44" s="166"/>
    </row>
    <row r="45" spans="1:26" ht="25.5" customHeight="1" x14ac:dyDescent="0.3">
      <c r="A45" s="297"/>
      <c r="B45" s="218"/>
      <c r="C45" s="101" t="s">
        <v>84</v>
      </c>
      <c r="D45" s="133">
        <v>140</v>
      </c>
      <c r="E45" s="133">
        <v>140</v>
      </c>
      <c r="F45" s="241"/>
      <c r="G45" s="28"/>
      <c r="H45" s="123"/>
      <c r="I45" s="140"/>
      <c r="J45" s="140"/>
      <c r="K45" s="140"/>
      <c r="L45" s="140"/>
      <c r="M45" s="149"/>
      <c r="N45" s="177"/>
      <c r="O45" s="164"/>
      <c r="P45" s="164"/>
      <c r="Q45" s="164"/>
      <c r="R45" s="164"/>
      <c r="T45" s="52"/>
      <c r="U45" s="52"/>
      <c r="V45" s="166"/>
    </row>
    <row r="46" spans="1:26" ht="25.5" customHeight="1" x14ac:dyDescent="0.3">
      <c r="A46" s="297"/>
      <c r="B46" s="218"/>
      <c r="C46" s="101" t="s">
        <v>117</v>
      </c>
      <c r="D46" s="133">
        <v>8</v>
      </c>
      <c r="E46" s="133">
        <v>8</v>
      </c>
      <c r="F46" s="241">
        <v>8</v>
      </c>
      <c r="G46" s="110"/>
      <c r="H46" s="123"/>
      <c r="I46" s="140">
        <v>0.26</v>
      </c>
      <c r="J46" s="140">
        <v>1.5</v>
      </c>
      <c r="K46" s="140">
        <v>0.36</v>
      </c>
      <c r="L46" s="140">
        <v>16</v>
      </c>
      <c r="M46" s="149"/>
      <c r="N46" s="177">
        <v>88</v>
      </c>
      <c r="O46" s="164"/>
      <c r="P46" s="164"/>
      <c r="Q46" s="164"/>
      <c r="R46" s="164"/>
      <c r="T46" s="52"/>
      <c r="U46" s="52"/>
      <c r="V46" s="166"/>
    </row>
    <row r="47" spans="1:26" s="212" customFormat="1" ht="24.75" customHeight="1" x14ac:dyDescent="0.3">
      <c r="A47" s="297"/>
      <c r="B47" s="209" t="s">
        <v>287</v>
      </c>
      <c r="C47" s="64"/>
      <c r="D47" s="66"/>
      <c r="E47" s="66"/>
      <c r="F47" s="253">
        <v>120</v>
      </c>
      <c r="G47" s="81">
        <v>150</v>
      </c>
      <c r="H47" s="29"/>
      <c r="I47" s="209">
        <v>3.6</v>
      </c>
      <c r="J47" s="209">
        <v>4.8</v>
      </c>
      <c r="K47" s="209">
        <v>20.440000000000001</v>
      </c>
      <c r="L47" s="209">
        <v>137.25</v>
      </c>
      <c r="M47" s="209">
        <v>18.16</v>
      </c>
      <c r="N47" s="228">
        <v>65</v>
      </c>
      <c r="O47" s="51"/>
      <c r="P47" s="51"/>
      <c r="Q47" s="51"/>
      <c r="R47" s="51"/>
      <c r="S47" s="51"/>
      <c r="T47" s="52"/>
      <c r="U47" s="52"/>
      <c r="V47" s="166"/>
      <c r="W47" s="51"/>
      <c r="X47" s="51"/>
      <c r="Y47" s="51"/>
      <c r="Z47" s="51"/>
    </row>
    <row r="48" spans="1:26" s="212" customFormat="1" ht="24.75" customHeight="1" x14ac:dyDescent="0.3">
      <c r="A48" s="297"/>
      <c r="B48" s="209"/>
      <c r="C48" s="64" t="s">
        <v>23</v>
      </c>
      <c r="D48" s="66">
        <v>165</v>
      </c>
      <c r="E48" s="66">
        <v>124</v>
      </c>
      <c r="F48" s="253"/>
      <c r="G48" s="76"/>
      <c r="H48" s="29"/>
      <c r="I48" s="209"/>
      <c r="J48" s="209"/>
      <c r="K48" s="209"/>
      <c r="L48" s="209"/>
      <c r="M48" s="209"/>
      <c r="N48" s="228"/>
      <c r="O48" s="51"/>
      <c r="P48" s="51"/>
      <c r="Q48" s="51"/>
      <c r="R48" s="51"/>
      <c r="S48" s="51"/>
      <c r="T48" s="52"/>
      <c r="U48" s="52"/>
      <c r="V48" s="166"/>
      <c r="W48" s="51"/>
      <c r="X48" s="51"/>
      <c r="Y48" s="51"/>
      <c r="Z48" s="51"/>
    </row>
    <row r="49" spans="1:26" s="212" customFormat="1" ht="24.75" customHeight="1" x14ac:dyDescent="0.3">
      <c r="A49" s="297"/>
      <c r="B49" s="209"/>
      <c r="C49" s="64" t="s">
        <v>24</v>
      </c>
      <c r="D49" s="66">
        <v>47</v>
      </c>
      <c r="E49" s="66">
        <v>38</v>
      </c>
      <c r="F49" s="253"/>
      <c r="G49" s="76"/>
      <c r="H49" s="29"/>
      <c r="I49" s="209"/>
      <c r="J49" s="209"/>
      <c r="K49" s="209"/>
      <c r="L49" s="209"/>
      <c r="M49" s="209"/>
      <c r="N49" s="228"/>
      <c r="O49" s="51"/>
      <c r="P49" s="51"/>
      <c r="Q49" s="51"/>
      <c r="R49" s="51"/>
      <c r="S49" s="51"/>
      <c r="T49" s="52"/>
      <c r="U49" s="52"/>
      <c r="V49" s="166"/>
      <c r="W49" s="51"/>
      <c r="X49" s="51"/>
      <c r="Y49" s="51"/>
      <c r="Z49" s="51"/>
    </row>
    <row r="50" spans="1:26" s="212" customFormat="1" ht="24.75" customHeight="1" x14ac:dyDescent="0.3">
      <c r="A50" s="297"/>
      <c r="B50" s="209"/>
      <c r="C50" s="64" t="s">
        <v>33</v>
      </c>
      <c r="D50" s="66">
        <v>23</v>
      </c>
      <c r="E50" s="66">
        <v>22</v>
      </c>
      <c r="F50" s="253"/>
      <c r="G50" s="76"/>
      <c r="H50" s="29"/>
      <c r="I50" s="209"/>
      <c r="J50" s="209"/>
      <c r="K50" s="209"/>
      <c r="L50" s="209"/>
      <c r="M50" s="209"/>
      <c r="N50" s="228"/>
      <c r="O50" s="51"/>
      <c r="P50" s="51"/>
      <c r="Q50" s="51"/>
      <c r="R50" s="51"/>
      <c r="S50" s="51"/>
      <c r="T50" s="52"/>
      <c r="U50" s="52"/>
      <c r="V50" s="166"/>
      <c r="W50" s="51"/>
      <c r="X50" s="51"/>
      <c r="Y50" s="51"/>
      <c r="Z50" s="51"/>
    </row>
    <row r="51" spans="1:26" s="212" customFormat="1" ht="24.75" customHeight="1" x14ac:dyDescent="0.3">
      <c r="A51" s="297"/>
      <c r="B51" s="209"/>
      <c r="C51" s="64" t="s">
        <v>26</v>
      </c>
      <c r="D51" s="66">
        <v>6</v>
      </c>
      <c r="E51" s="66">
        <v>6</v>
      </c>
      <c r="F51" s="253"/>
      <c r="G51" s="76"/>
      <c r="H51" s="29"/>
      <c r="I51" s="209"/>
      <c r="J51" s="209"/>
      <c r="K51" s="209"/>
      <c r="L51" s="209"/>
      <c r="M51" s="209"/>
      <c r="N51" s="228"/>
      <c r="O51" s="51"/>
      <c r="P51" s="51"/>
      <c r="Q51" s="51"/>
      <c r="R51" s="51"/>
      <c r="S51" s="51"/>
      <c r="T51" s="52"/>
      <c r="U51" s="52"/>
      <c r="V51" s="166"/>
      <c r="W51" s="51"/>
      <c r="X51" s="51"/>
      <c r="Y51" s="51"/>
      <c r="Z51" s="51"/>
    </row>
    <row r="52" spans="1:26" s="212" customFormat="1" ht="24.75" customHeight="1" x14ac:dyDescent="0.3">
      <c r="A52" s="297"/>
      <c r="B52" s="64" t="s">
        <v>280</v>
      </c>
      <c r="C52" s="209"/>
      <c r="D52" s="209"/>
      <c r="E52" s="209"/>
      <c r="F52" s="368">
        <v>120</v>
      </c>
      <c r="G52" s="368">
        <v>160</v>
      </c>
      <c r="H52" s="29">
        <v>190</v>
      </c>
      <c r="I52" s="151">
        <v>19.21</v>
      </c>
      <c r="J52" s="151">
        <v>19.93</v>
      </c>
      <c r="K52" s="151">
        <v>6.37</v>
      </c>
      <c r="L52" s="151">
        <v>264</v>
      </c>
      <c r="M52" s="163">
        <v>0.93</v>
      </c>
      <c r="N52" s="200">
        <v>50</v>
      </c>
      <c r="O52" s="52">
        <v>14.12</v>
      </c>
      <c r="P52" s="52">
        <v>9.0399999999999991</v>
      </c>
      <c r="Q52" s="52">
        <v>20.260000000000002</v>
      </c>
      <c r="R52" s="52">
        <v>219</v>
      </c>
      <c r="S52" s="52">
        <v>20.03</v>
      </c>
      <c r="T52" s="52"/>
      <c r="U52" s="52"/>
      <c r="V52" s="166" t="s">
        <v>187</v>
      </c>
      <c r="W52" s="52" t="e">
        <f>SUM(#REF!)</f>
        <v>#REF!</v>
      </c>
      <c r="X52" s="51"/>
      <c r="Y52" s="51"/>
      <c r="Z52" s="51"/>
    </row>
    <row r="53" spans="1:26" s="212" customFormat="1" ht="24.75" customHeight="1" x14ac:dyDescent="0.3">
      <c r="A53" s="297"/>
      <c r="B53" s="209"/>
      <c r="C53" s="64" t="s">
        <v>274</v>
      </c>
      <c r="D53" s="66">
        <v>112</v>
      </c>
      <c r="E53" s="66">
        <v>109</v>
      </c>
      <c r="F53" s="253"/>
      <c r="G53" s="369">
        <f>SUM(G52)</f>
        <v>160</v>
      </c>
      <c r="H53" s="29">
        <v>190</v>
      </c>
      <c r="I53" s="209"/>
      <c r="J53" s="209"/>
      <c r="K53" s="209"/>
      <c r="L53" s="209"/>
      <c r="M53" s="209"/>
      <c r="N53" s="200"/>
      <c r="O53" s="51"/>
      <c r="P53" s="51"/>
      <c r="Q53" s="51"/>
      <c r="R53" s="51"/>
      <c r="S53" s="51"/>
      <c r="T53" s="52">
        <v>121</v>
      </c>
      <c r="U53" s="52">
        <v>96</v>
      </c>
      <c r="V53" s="166" t="s">
        <v>101</v>
      </c>
      <c r="W53" s="51"/>
      <c r="X53" s="51"/>
      <c r="Y53" s="51"/>
      <c r="Z53" s="51"/>
    </row>
    <row r="54" spans="1:26" s="212" customFormat="1" ht="24.75" customHeight="1" x14ac:dyDescent="0.3">
      <c r="A54" s="297"/>
      <c r="B54" s="209"/>
      <c r="C54" s="254" t="s">
        <v>138</v>
      </c>
      <c r="D54" s="66"/>
      <c r="E54" s="66"/>
      <c r="F54" s="253">
        <v>60</v>
      </c>
      <c r="G54" s="368">
        <v>80</v>
      </c>
      <c r="H54" s="29">
        <v>190</v>
      </c>
      <c r="I54" s="209"/>
      <c r="J54" s="209"/>
      <c r="K54" s="209"/>
      <c r="L54" s="209"/>
      <c r="M54" s="209"/>
      <c r="N54" s="200"/>
      <c r="O54" s="51"/>
      <c r="P54" s="51"/>
      <c r="Q54" s="51"/>
      <c r="R54" s="51"/>
      <c r="S54" s="51"/>
      <c r="T54" s="52">
        <v>81</v>
      </c>
      <c r="U54" s="52">
        <v>60</v>
      </c>
      <c r="V54" s="166" t="s">
        <v>188</v>
      </c>
      <c r="W54" s="52">
        <f>SUM(D33)</f>
        <v>5</v>
      </c>
      <c r="X54" s="51"/>
      <c r="Y54" s="51"/>
      <c r="Z54" s="51"/>
    </row>
    <row r="55" spans="1:26" s="212" customFormat="1" ht="24.75" customHeight="1" x14ac:dyDescent="0.3">
      <c r="A55" s="297"/>
      <c r="B55" s="209"/>
      <c r="C55" s="64" t="s">
        <v>281</v>
      </c>
      <c r="D55" s="66">
        <v>20</v>
      </c>
      <c r="E55" s="66">
        <v>20</v>
      </c>
      <c r="F55" s="253"/>
      <c r="G55" s="76">
        <f>SUM(G52)</f>
        <v>160</v>
      </c>
      <c r="H55" s="29">
        <v>190</v>
      </c>
      <c r="I55" s="209"/>
      <c r="J55" s="209"/>
      <c r="K55" s="209"/>
      <c r="L55" s="209"/>
      <c r="M55" s="209"/>
      <c r="N55" s="200"/>
      <c r="O55" s="51"/>
      <c r="P55" s="51"/>
      <c r="Q55" s="51"/>
      <c r="R55" s="51"/>
      <c r="S55" s="51"/>
      <c r="T55" s="52">
        <v>8</v>
      </c>
      <c r="U55" s="52">
        <v>23</v>
      </c>
      <c r="V55" s="166" t="s">
        <v>189</v>
      </c>
      <c r="W55" s="51"/>
      <c r="X55" s="51"/>
      <c r="Y55" s="51"/>
      <c r="Z55" s="51"/>
    </row>
    <row r="56" spans="1:26" s="212" customFormat="1" ht="24.75" customHeight="1" x14ac:dyDescent="0.3">
      <c r="A56" s="297"/>
      <c r="B56" s="209"/>
      <c r="C56" s="64" t="s">
        <v>55</v>
      </c>
      <c r="D56" s="66">
        <v>6</v>
      </c>
      <c r="E56" s="66">
        <v>6</v>
      </c>
      <c r="F56" s="253"/>
      <c r="G56" s="76">
        <f>SUM(G52)</f>
        <v>160</v>
      </c>
      <c r="H56" s="29">
        <v>190</v>
      </c>
      <c r="I56" s="209"/>
      <c r="J56" s="209"/>
      <c r="K56" s="209"/>
      <c r="L56" s="209"/>
      <c r="M56" s="209"/>
      <c r="N56" s="200"/>
      <c r="O56" s="51"/>
      <c r="P56" s="51"/>
      <c r="Q56" s="51"/>
      <c r="R56" s="51"/>
      <c r="S56" s="51"/>
      <c r="T56" s="52">
        <v>16</v>
      </c>
      <c r="U56" s="52">
        <v>13</v>
      </c>
      <c r="V56" s="166" t="s">
        <v>20</v>
      </c>
      <c r="W56" s="51"/>
      <c r="X56" s="51"/>
      <c r="Y56" s="51"/>
      <c r="Z56" s="51"/>
    </row>
    <row r="57" spans="1:26" s="212" customFormat="1" ht="24.75" customHeight="1" x14ac:dyDescent="0.3">
      <c r="A57" s="297"/>
      <c r="B57" s="209"/>
      <c r="C57" s="64" t="s">
        <v>282</v>
      </c>
      <c r="D57" s="66">
        <v>60</v>
      </c>
      <c r="E57" s="66">
        <v>60</v>
      </c>
      <c r="F57" s="253"/>
      <c r="G57" s="76">
        <f>SUM(G52)</f>
        <v>160</v>
      </c>
      <c r="H57" s="29">
        <v>190</v>
      </c>
      <c r="I57" s="209"/>
      <c r="J57" s="209"/>
      <c r="K57" s="209"/>
      <c r="L57" s="209"/>
      <c r="M57" s="209"/>
      <c r="N57" s="200"/>
      <c r="O57" s="51"/>
      <c r="P57" s="51"/>
      <c r="Q57" s="51"/>
      <c r="R57" s="51"/>
      <c r="S57" s="51"/>
      <c r="T57" s="52">
        <v>4</v>
      </c>
      <c r="U57" s="52">
        <v>4</v>
      </c>
      <c r="V57" s="166" t="s">
        <v>190</v>
      </c>
      <c r="W57" s="51"/>
      <c r="X57" s="51"/>
      <c r="Y57" s="51"/>
      <c r="Z57" s="51"/>
    </row>
    <row r="58" spans="1:26" s="212" customFormat="1" ht="24.75" customHeight="1" x14ac:dyDescent="0.3">
      <c r="A58" s="297"/>
      <c r="B58" s="209"/>
      <c r="C58" s="64" t="s">
        <v>111</v>
      </c>
      <c r="D58" s="209">
        <v>64</v>
      </c>
      <c r="E58" s="66">
        <v>64</v>
      </c>
      <c r="F58" s="253"/>
      <c r="G58" s="65"/>
      <c r="H58" s="29">
        <v>1000</v>
      </c>
      <c r="I58" s="209"/>
      <c r="J58" s="209"/>
      <c r="K58" s="209"/>
      <c r="L58" s="209"/>
      <c r="M58" s="209"/>
      <c r="N58" s="200"/>
      <c r="O58" s="51"/>
      <c r="P58" s="51"/>
      <c r="Q58" s="51"/>
      <c r="R58" s="51"/>
      <c r="S58" s="51"/>
      <c r="T58" s="51"/>
      <c r="U58" s="52">
        <v>30</v>
      </c>
      <c r="V58" s="166" t="s">
        <v>133</v>
      </c>
      <c r="W58" s="52" t="e">
        <f>SUM(#REF!)</f>
        <v>#REF!</v>
      </c>
      <c r="X58" s="51"/>
      <c r="Y58" s="51"/>
      <c r="Z58" s="51"/>
    </row>
    <row r="59" spans="1:26" s="212" customFormat="1" ht="24.75" customHeight="1" x14ac:dyDescent="0.3">
      <c r="A59" s="297"/>
      <c r="B59" s="209"/>
      <c r="C59" s="64" t="s">
        <v>25</v>
      </c>
      <c r="D59" s="66">
        <v>19.04</v>
      </c>
      <c r="E59" s="66">
        <v>16</v>
      </c>
      <c r="F59" s="253"/>
      <c r="G59" s="76">
        <f>SUM(G58)</f>
        <v>0</v>
      </c>
      <c r="H59" s="29">
        <v>1000</v>
      </c>
      <c r="I59" s="209"/>
      <c r="J59" s="209"/>
      <c r="K59" s="209"/>
      <c r="L59" s="209"/>
      <c r="M59" s="209"/>
      <c r="N59" s="200"/>
      <c r="O59" s="51"/>
      <c r="P59" s="51"/>
      <c r="Q59" s="51"/>
      <c r="R59" s="51"/>
      <c r="S59" s="51"/>
      <c r="T59" s="52">
        <v>250</v>
      </c>
      <c r="U59" s="52">
        <v>250</v>
      </c>
      <c r="V59" s="166" t="s">
        <v>191</v>
      </c>
      <c r="W59" s="51"/>
      <c r="X59" s="51"/>
      <c r="Y59" s="51"/>
      <c r="Z59" s="51"/>
    </row>
    <row r="60" spans="1:26" s="212" customFormat="1" ht="24.75" customHeight="1" x14ac:dyDescent="0.3">
      <c r="A60" s="297"/>
      <c r="B60" s="209"/>
      <c r="C60" s="64" t="s">
        <v>55</v>
      </c>
      <c r="D60" s="66">
        <f>SUM(G60*T60)/H60</f>
        <v>0</v>
      </c>
      <c r="E60" s="66">
        <f t="shared" ref="E60" si="4">SUM(G60*U60)/H60</f>
        <v>0</v>
      </c>
      <c r="F60" s="253"/>
      <c r="G60" s="76">
        <f>SUM(G58)</f>
        <v>0</v>
      </c>
      <c r="H60" s="29">
        <v>1000</v>
      </c>
      <c r="I60" s="209"/>
      <c r="J60" s="209"/>
      <c r="K60" s="209"/>
      <c r="L60" s="209"/>
      <c r="M60" s="209"/>
      <c r="N60" s="200"/>
      <c r="O60" s="51"/>
      <c r="P60" s="51"/>
      <c r="Q60" s="51"/>
      <c r="R60" s="51"/>
      <c r="S60" s="51"/>
      <c r="T60" s="52">
        <v>75</v>
      </c>
      <c r="U60" s="52">
        <v>75</v>
      </c>
      <c r="V60" s="166" t="s">
        <v>140</v>
      </c>
      <c r="W60" s="51"/>
      <c r="X60" s="51"/>
      <c r="Y60" s="51"/>
      <c r="Z60" s="51"/>
    </row>
    <row r="61" spans="1:26" s="212" customFormat="1" ht="24.75" customHeight="1" x14ac:dyDescent="0.3">
      <c r="A61" s="297"/>
      <c r="B61" s="209"/>
      <c r="C61" s="64" t="s">
        <v>26</v>
      </c>
      <c r="D61" s="66">
        <v>1.6</v>
      </c>
      <c r="E61" s="66">
        <v>1.6</v>
      </c>
      <c r="F61" s="253"/>
      <c r="G61" s="76">
        <f>SUM(G58)</f>
        <v>0</v>
      </c>
      <c r="H61" s="29">
        <v>1000</v>
      </c>
      <c r="I61" s="209"/>
      <c r="J61" s="209"/>
      <c r="K61" s="209"/>
      <c r="L61" s="209"/>
      <c r="M61" s="209"/>
      <c r="N61" s="200"/>
      <c r="O61" s="51"/>
      <c r="P61" s="51"/>
      <c r="Q61" s="51"/>
      <c r="R61" s="51"/>
      <c r="S61" s="51"/>
      <c r="T61" s="52">
        <v>750</v>
      </c>
      <c r="U61" s="52">
        <v>750</v>
      </c>
      <c r="V61" s="166" t="s">
        <v>192</v>
      </c>
      <c r="W61" s="52" t="e">
        <f>SUM(D16,D22,#REF!,D76,D88)</f>
        <v>#REF!</v>
      </c>
      <c r="X61" s="51"/>
      <c r="Y61" s="51"/>
      <c r="Z61" s="51"/>
    </row>
    <row r="62" spans="1:26" s="212" customFormat="1" ht="24.75" customHeight="1" x14ac:dyDescent="0.3">
      <c r="A62" s="297"/>
      <c r="B62" s="209"/>
      <c r="C62" s="64" t="s">
        <v>54</v>
      </c>
      <c r="D62" s="66">
        <v>8</v>
      </c>
      <c r="E62" s="66">
        <v>8</v>
      </c>
      <c r="F62" s="253"/>
      <c r="G62" s="76">
        <f>SUM(G58)</f>
        <v>0</v>
      </c>
      <c r="H62" s="29">
        <v>1000</v>
      </c>
      <c r="I62" s="209"/>
      <c r="J62" s="209"/>
      <c r="K62" s="209"/>
      <c r="L62" s="209"/>
      <c r="M62" s="209"/>
      <c r="N62" s="200"/>
      <c r="O62" s="51"/>
      <c r="P62" s="51"/>
      <c r="Q62" s="51"/>
      <c r="R62" s="51"/>
      <c r="S62" s="51"/>
      <c r="T62" s="52">
        <v>100</v>
      </c>
      <c r="U62" s="52">
        <v>100</v>
      </c>
      <c r="V62" s="166" t="s">
        <v>193</v>
      </c>
      <c r="W62" s="52" t="e">
        <f>SUM(D17,#REF!,D57,D82)</f>
        <v>#REF!</v>
      </c>
      <c r="X62" s="51"/>
      <c r="Y62" s="51"/>
      <c r="Z62" s="51"/>
    </row>
    <row r="63" spans="1:26" ht="25.5" customHeight="1" x14ac:dyDescent="0.3">
      <c r="A63" s="297"/>
      <c r="B63" s="203" t="s">
        <v>293</v>
      </c>
      <c r="C63" s="104"/>
      <c r="D63" s="133"/>
      <c r="E63" s="133">
        <f t="shared" ref="E63:E67" si="5">SUM(G63*U63)/H63</f>
        <v>0</v>
      </c>
      <c r="F63" s="352">
        <v>150</v>
      </c>
      <c r="G63" s="353">
        <v>180</v>
      </c>
      <c r="H63" s="123">
        <v>1000</v>
      </c>
      <c r="I63" s="140">
        <f>SUM(O63*G63)/H63</f>
        <v>0.14399999999999999</v>
      </c>
      <c r="J63" s="140">
        <f>SUM(P63*G63)/H63</f>
        <v>0.14399999999999999</v>
      </c>
      <c r="K63" s="140">
        <f>SUM(Q63*G63)/H63</f>
        <v>21.492000000000001</v>
      </c>
      <c r="L63" s="140">
        <f>SUM(R63*G63)/H63</f>
        <v>87.84</v>
      </c>
      <c r="M63" s="149">
        <f>SUM(S63*G63)/H63</f>
        <v>1.548</v>
      </c>
      <c r="N63" s="177">
        <v>76</v>
      </c>
      <c r="O63" s="75">
        <v>0.8</v>
      </c>
      <c r="P63" s="75">
        <v>0.8</v>
      </c>
      <c r="Q63" s="75">
        <v>119.4</v>
      </c>
      <c r="R63" s="75">
        <v>488</v>
      </c>
      <c r="S63" s="75">
        <v>8.6</v>
      </c>
      <c r="V63" s="166" t="s">
        <v>194</v>
      </c>
      <c r="W63" s="52">
        <f>SUM(D30,D37,D77)</f>
        <v>16.2</v>
      </c>
    </row>
    <row r="64" spans="1:26" ht="25.5" customHeight="1" x14ac:dyDescent="0.3">
      <c r="A64" s="297"/>
      <c r="B64" s="203"/>
      <c r="C64" s="104" t="s">
        <v>294</v>
      </c>
      <c r="D64" s="133">
        <v>18</v>
      </c>
      <c r="E64" s="133">
        <v>45</v>
      </c>
      <c r="F64" s="241"/>
      <c r="G64" s="28">
        <f>SUM(G63)</f>
        <v>180</v>
      </c>
      <c r="H64" s="123">
        <v>1000</v>
      </c>
      <c r="I64" s="145"/>
      <c r="J64" s="145"/>
      <c r="K64" s="145"/>
      <c r="L64" s="153"/>
      <c r="M64" s="145"/>
      <c r="N64" s="177"/>
      <c r="O64" s="75"/>
      <c r="P64" s="75"/>
      <c r="Q64" s="75"/>
      <c r="R64" s="75"/>
      <c r="S64" s="75"/>
      <c r="T64" s="51">
        <v>227</v>
      </c>
      <c r="U64" s="51">
        <v>200</v>
      </c>
      <c r="V64" s="166" t="s">
        <v>195</v>
      </c>
      <c r="W64" s="52">
        <f>SUM(D74)</f>
        <v>0</v>
      </c>
    </row>
    <row r="65" spans="1:35" ht="25.5" customHeight="1" x14ac:dyDescent="0.3">
      <c r="A65" s="297"/>
      <c r="B65" s="203"/>
      <c r="C65" s="113" t="s">
        <v>27</v>
      </c>
      <c r="D65" s="133">
        <f t="shared" ref="D65:D67" si="6">SUM(G65*T65)/H65</f>
        <v>154.80000000000001</v>
      </c>
      <c r="E65" s="133">
        <f t="shared" si="5"/>
        <v>154.80000000000001</v>
      </c>
      <c r="F65" s="241"/>
      <c r="G65" s="28">
        <f>SUM(G63)</f>
        <v>180</v>
      </c>
      <c r="H65" s="123">
        <v>1000</v>
      </c>
      <c r="I65" s="145"/>
      <c r="J65" s="145"/>
      <c r="K65" s="145"/>
      <c r="L65" s="153"/>
      <c r="M65" s="145"/>
      <c r="N65" s="177"/>
      <c r="O65" s="75"/>
      <c r="P65" s="75"/>
      <c r="Q65" s="75"/>
      <c r="R65" s="75"/>
      <c r="S65" s="75"/>
      <c r="T65" s="73">
        <v>860</v>
      </c>
      <c r="U65" s="73">
        <v>860</v>
      </c>
      <c r="V65" s="166" t="s">
        <v>196</v>
      </c>
    </row>
    <row r="66" spans="1:35" ht="25.5" customHeight="1" x14ac:dyDescent="0.3">
      <c r="A66" s="297"/>
      <c r="B66" s="203"/>
      <c r="C66" s="104" t="s">
        <v>31</v>
      </c>
      <c r="D66" s="133">
        <v>15</v>
      </c>
      <c r="E66" s="133">
        <f t="shared" si="5"/>
        <v>18</v>
      </c>
      <c r="F66" s="241"/>
      <c r="G66" s="28">
        <f>SUM(G63)</f>
        <v>180</v>
      </c>
      <c r="H66" s="123">
        <v>1000</v>
      </c>
      <c r="I66" s="145"/>
      <c r="J66" s="145"/>
      <c r="K66" s="145"/>
      <c r="L66" s="153"/>
      <c r="M66" s="145"/>
      <c r="N66" s="177"/>
      <c r="O66" s="75"/>
      <c r="P66" s="75"/>
      <c r="Q66" s="75"/>
      <c r="R66" s="75"/>
      <c r="S66" s="75"/>
      <c r="T66" s="73">
        <v>100</v>
      </c>
      <c r="U66" s="73">
        <v>100</v>
      </c>
      <c r="V66" s="166" t="s">
        <v>33</v>
      </c>
      <c r="W66" s="52">
        <f>SUM(D9,D50,D55,D80)</f>
        <v>203</v>
      </c>
    </row>
    <row r="67" spans="1:35" ht="25.5" customHeight="1" x14ac:dyDescent="0.3">
      <c r="A67" s="297"/>
      <c r="B67" s="203"/>
      <c r="C67" s="104" t="s">
        <v>62</v>
      </c>
      <c r="D67" s="133">
        <f t="shared" si="6"/>
        <v>0.18</v>
      </c>
      <c r="E67" s="133">
        <f t="shared" si="5"/>
        <v>0.18</v>
      </c>
      <c r="F67" s="241"/>
      <c r="G67" s="28">
        <f>SUM(G63)</f>
        <v>180</v>
      </c>
      <c r="H67" s="123">
        <v>1000</v>
      </c>
      <c r="I67" s="145"/>
      <c r="J67" s="145"/>
      <c r="K67" s="145"/>
      <c r="L67" s="153"/>
      <c r="M67" s="145"/>
      <c r="N67" s="177"/>
      <c r="O67" s="75"/>
      <c r="P67" s="75"/>
      <c r="Q67" s="75"/>
      <c r="R67" s="75"/>
      <c r="S67" s="75"/>
      <c r="T67" s="73">
        <v>1</v>
      </c>
      <c r="U67" s="73">
        <v>1</v>
      </c>
      <c r="V67" s="166" t="s">
        <v>197</v>
      </c>
    </row>
    <row r="68" spans="1:35" s="173" customFormat="1" ht="25.5" customHeight="1" x14ac:dyDescent="0.3">
      <c r="A68" s="297"/>
      <c r="B68" s="205" t="s">
        <v>28</v>
      </c>
      <c r="C68" s="104"/>
      <c r="D68" s="133">
        <f>SUM(G68*T68)/H68</f>
        <v>50</v>
      </c>
      <c r="E68" s="133">
        <f>SUM(G68*U68)/H68</f>
        <v>50</v>
      </c>
      <c r="F68" s="352">
        <v>30</v>
      </c>
      <c r="G68" s="353">
        <v>50</v>
      </c>
      <c r="H68" s="123">
        <v>40</v>
      </c>
      <c r="I68" s="140">
        <f>SUM(O68*G68)/H68</f>
        <v>3.0625000000000004</v>
      </c>
      <c r="J68" s="140">
        <f>SUM(P68*G68)/H68</f>
        <v>0.1</v>
      </c>
      <c r="K68" s="140">
        <f>SUM(Q68*G68)/H68</f>
        <v>9.4375</v>
      </c>
      <c r="L68" s="140">
        <f>SUM(R68*G68)/H68</f>
        <v>18.274999999999999</v>
      </c>
      <c r="M68" s="149">
        <f>SUM(S68*G68)/H68</f>
        <v>0</v>
      </c>
      <c r="N68" s="177">
        <v>92</v>
      </c>
      <c r="O68" s="79">
        <v>2.4500000000000002</v>
      </c>
      <c r="P68" s="79">
        <v>0.08</v>
      </c>
      <c r="Q68" s="79">
        <v>7.55</v>
      </c>
      <c r="R68" s="79">
        <v>14.62</v>
      </c>
      <c r="S68" s="80">
        <v>0</v>
      </c>
      <c r="T68" s="73">
        <v>40</v>
      </c>
      <c r="U68" s="73">
        <v>40</v>
      </c>
      <c r="V68" s="166" t="s">
        <v>198</v>
      </c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</row>
    <row r="69" spans="1:35" s="175" customFormat="1" ht="25.5" customHeight="1" x14ac:dyDescent="0.3">
      <c r="A69" s="298"/>
      <c r="B69" s="345" t="s">
        <v>65</v>
      </c>
      <c r="C69" s="314"/>
      <c r="D69" s="315"/>
      <c r="E69" s="316"/>
      <c r="F69" s="313">
        <v>578</v>
      </c>
      <c r="G69" s="356">
        <v>760</v>
      </c>
      <c r="H69" s="123">
        <f>SUM(H28:H68)</f>
        <v>22280</v>
      </c>
      <c r="I69" s="315">
        <f>SUM(I27:I68)</f>
        <v>31.527299999999997</v>
      </c>
      <c r="J69" s="315">
        <f>SUM(J27:J68)</f>
        <v>42.886499999999998</v>
      </c>
      <c r="K69" s="315">
        <f>SUM(K27:K68)</f>
        <v>90.82289999999999</v>
      </c>
      <c r="L69" s="315">
        <f>SUM(L27:L68)</f>
        <v>823.005</v>
      </c>
      <c r="M69" s="315">
        <f>SUM(M27:M68)</f>
        <v>54.887499999999996</v>
      </c>
      <c r="N69" s="223"/>
      <c r="O69" s="51">
        <f>SUM(O28:O68)</f>
        <v>28.93</v>
      </c>
      <c r="P69" s="51">
        <f>SUM(P28:P68)</f>
        <v>46.329999999999991</v>
      </c>
      <c r="Q69" s="51">
        <f>SUM(Q28:Q68)</f>
        <v>215.71000000000004</v>
      </c>
      <c r="R69" s="51">
        <f>SUM(R28:R68)</f>
        <v>1369.62</v>
      </c>
      <c r="S69" s="51">
        <f>SUM(S28:S68)</f>
        <v>58.78</v>
      </c>
      <c r="T69" s="52"/>
      <c r="U69" s="70"/>
      <c r="V69" s="166" t="s">
        <v>94</v>
      </c>
      <c r="W69" s="52">
        <f>SUM(D86)</f>
        <v>186.5</v>
      </c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</row>
    <row r="70" spans="1:35" ht="25.5" customHeight="1" x14ac:dyDescent="0.3">
      <c r="A70" s="296" t="s">
        <v>30</v>
      </c>
      <c r="B70" s="202" t="s">
        <v>322</v>
      </c>
      <c r="C70" s="107"/>
      <c r="D70" s="107"/>
      <c r="E70" s="107"/>
      <c r="F70" s="353">
        <v>50</v>
      </c>
      <c r="G70" s="353">
        <v>100</v>
      </c>
      <c r="H70" s="123">
        <v>100</v>
      </c>
      <c r="I70" s="140">
        <v>10.19</v>
      </c>
      <c r="J70" s="140">
        <v>11.31</v>
      </c>
      <c r="K70" s="140">
        <v>13.91</v>
      </c>
      <c r="L70" s="140">
        <v>198</v>
      </c>
      <c r="M70" s="149">
        <v>14.06</v>
      </c>
      <c r="N70" s="177">
        <v>108</v>
      </c>
      <c r="V70" s="166" t="s">
        <v>199</v>
      </c>
      <c r="W70" s="52">
        <f>SUM(D53)</f>
        <v>112</v>
      </c>
    </row>
    <row r="71" spans="1:35" ht="25.5" customHeight="1" x14ac:dyDescent="0.3">
      <c r="A71" s="297"/>
      <c r="B71" s="201"/>
      <c r="C71" s="101" t="s">
        <v>90</v>
      </c>
      <c r="D71" s="133">
        <v>76</v>
      </c>
      <c r="E71" s="133">
        <v>75</v>
      </c>
      <c r="F71" s="241"/>
      <c r="G71" s="28">
        <f>SUM(G70)</f>
        <v>100</v>
      </c>
      <c r="H71" s="123">
        <v>100</v>
      </c>
      <c r="I71" s="107"/>
      <c r="J71" s="107"/>
      <c r="K71" s="107"/>
      <c r="L71" s="107"/>
      <c r="M71" s="107"/>
      <c r="N71" s="177"/>
      <c r="V71" s="166" t="s">
        <v>200</v>
      </c>
    </row>
    <row r="72" spans="1:35" ht="25.5" customHeight="1" x14ac:dyDescent="0.3">
      <c r="A72" s="297"/>
      <c r="B72" s="201"/>
      <c r="C72" s="101" t="s">
        <v>323</v>
      </c>
      <c r="D72" s="133">
        <v>8</v>
      </c>
      <c r="E72" s="133">
        <v>8</v>
      </c>
      <c r="F72" s="241"/>
      <c r="G72" s="28">
        <f>SUM(G70)</f>
        <v>100</v>
      </c>
      <c r="H72" s="123">
        <v>100</v>
      </c>
      <c r="I72" s="107"/>
      <c r="J72" s="107"/>
      <c r="K72" s="107"/>
      <c r="L72" s="107"/>
      <c r="M72" s="107"/>
      <c r="N72" s="177"/>
      <c r="V72" s="166" t="s">
        <v>201</v>
      </c>
    </row>
    <row r="73" spans="1:35" ht="25.5" customHeight="1" x14ac:dyDescent="0.3">
      <c r="A73" s="297"/>
      <c r="B73" s="201"/>
      <c r="C73" s="101" t="s">
        <v>157</v>
      </c>
      <c r="D73" s="133">
        <v>10.199999999999999</v>
      </c>
      <c r="E73" s="133">
        <v>10</v>
      </c>
      <c r="F73" s="241"/>
      <c r="G73" s="28">
        <f>SUM(G70)</f>
        <v>100</v>
      </c>
      <c r="H73" s="123">
        <v>100</v>
      </c>
      <c r="I73" s="107"/>
      <c r="J73" s="107"/>
      <c r="K73" s="107"/>
      <c r="L73" s="107"/>
      <c r="M73" s="107"/>
      <c r="N73" s="177"/>
      <c r="V73" s="166" t="s">
        <v>202</v>
      </c>
    </row>
    <row r="74" spans="1:35" ht="25.5" customHeight="1" x14ac:dyDescent="0.3">
      <c r="A74" s="297"/>
      <c r="B74" s="201"/>
      <c r="C74" s="101" t="s">
        <v>38</v>
      </c>
      <c r="D74" s="133" t="s">
        <v>324</v>
      </c>
      <c r="E74" s="133">
        <v>5</v>
      </c>
      <c r="F74" s="241"/>
      <c r="G74" s="28">
        <f>SUM(G70)</f>
        <v>100</v>
      </c>
      <c r="H74" s="123">
        <v>100</v>
      </c>
      <c r="I74" s="107"/>
      <c r="J74" s="107"/>
      <c r="K74" s="107"/>
      <c r="L74" s="107"/>
      <c r="M74" s="107"/>
      <c r="N74" s="177"/>
      <c r="V74" s="166" t="s">
        <v>203</v>
      </c>
    </row>
    <row r="75" spans="1:35" ht="25.5" customHeight="1" x14ac:dyDescent="0.3">
      <c r="A75" s="297"/>
      <c r="B75" s="201"/>
      <c r="C75" s="101" t="s">
        <v>31</v>
      </c>
      <c r="D75" s="133">
        <v>8</v>
      </c>
      <c r="E75" s="133">
        <v>8</v>
      </c>
      <c r="F75" s="241"/>
      <c r="G75" s="28">
        <f>SUM(G70)</f>
        <v>100</v>
      </c>
      <c r="H75" s="123">
        <v>100</v>
      </c>
      <c r="I75" s="107"/>
      <c r="J75" s="107"/>
      <c r="K75" s="107"/>
      <c r="L75" s="107"/>
      <c r="M75" s="107"/>
      <c r="N75" s="177"/>
      <c r="V75" s="166" t="s">
        <v>204</v>
      </c>
    </row>
    <row r="76" spans="1:35" ht="25.5" customHeight="1" x14ac:dyDescent="0.3">
      <c r="A76" s="297"/>
      <c r="B76" s="201"/>
      <c r="C76" s="101" t="s">
        <v>26</v>
      </c>
      <c r="D76" s="133">
        <v>4</v>
      </c>
      <c r="E76" s="133">
        <v>4</v>
      </c>
      <c r="F76" s="241"/>
      <c r="G76" s="28">
        <f>SUM(G70)</f>
        <v>100</v>
      </c>
      <c r="H76" s="123">
        <v>100</v>
      </c>
      <c r="I76" s="107"/>
      <c r="J76" s="107"/>
      <c r="K76" s="107"/>
      <c r="L76" s="107"/>
      <c r="M76" s="107"/>
      <c r="N76" s="177"/>
      <c r="V76" s="166" t="s">
        <v>205</v>
      </c>
      <c r="W76" s="52">
        <f>SUM(D76,D39)</f>
        <v>14</v>
      </c>
    </row>
    <row r="77" spans="1:35" ht="25.5" customHeight="1" x14ac:dyDescent="0.3">
      <c r="A77" s="297"/>
      <c r="B77" s="201"/>
      <c r="C77" s="101" t="s">
        <v>117</v>
      </c>
      <c r="D77" s="133">
        <v>4</v>
      </c>
      <c r="E77" s="133">
        <v>4</v>
      </c>
      <c r="F77" s="241"/>
      <c r="G77" s="28">
        <f>SUM(G70)</f>
        <v>100</v>
      </c>
      <c r="H77" s="123">
        <v>100</v>
      </c>
      <c r="I77" s="107"/>
      <c r="J77" s="107"/>
      <c r="K77" s="107"/>
      <c r="L77" s="107"/>
      <c r="M77" s="107"/>
      <c r="N77" s="177"/>
      <c r="V77" s="166" t="s">
        <v>206</v>
      </c>
    </row>
    <row r="78" spans="1:35" ht="25.5" customHeight="1" x14ac:dyDescent="0.3">
      <c r="A78" s="297"/>
      <c r="B78" s="10"/>
      <c r="C78" s="101" t="s">
        <v>59</v>
      </c>
      <c r="D78" s="133">
        <v>4</v>
      </c>
      <c r="E78" s="133">
        <v>4</v>
      </c>
      <c r="F78" s="241"/>
      <c r="G78" s="28"/>
      <c r="H78" s="123"/>
      <c r="I78" s="107"/>
      <c r="J78" s="107"/>
      <c r="K78" s="107"/>
      <c r="L78" s="107"/>
      <c r="M78" s="107"/>
      <c r="N78" s="177"/>
      <c r="V78" s="166"/>
    </row>
    <row r="79" spans="1:35" ht="22.5" customHeight="1" x14ac:dyDescent="0.3">
      <c r="A79" s="297"/>
      <c r="B79" s="104" t="s">
        <v>91</v>
      </c>
      <c r="C79" s="104"/>
      <c r="D79" s="133"/>
      <c r="E79" s="133"/>
      <c r="F79" s="352">
        <v>40</v>
      </c>
      <c r="G79" s="353">
        <v>40</v>
      </c>
      <c r="H79" s="123">
        <v>1000</v>
      </c>
      <c r="I79" s="140">
        <f>SUM(O79*G79)/H79</f>
        <v>0.7772</v>
      </c>
      <c r="J79" s="140">
        <f>SUM(P79*G79)/H79</f>
        <v>1.8075999999999999</v>
      </c>
      <c r="K79" s="140">
        <f>SUM(Q79*G79)/H79</f>
        <v>5.3019999999999996</v>
      </c>
      <c r="L79" s="140">
        <f>SUM(R79*G79)/H79</f>
        <v>40.6</v>
      </c>
      <c r="M79" s="149">
        <f>SUM(S79*G79)/H79</f>
        <v>0.13</v>
      </c>
      <c r="N79" s="177">
        <v>85</v>
      </c>
      <c r="O79" s="51">
        <v>19.43</v>
      </c>
      <c r="P79" s="51">
        <v>45.19</v>
      </c>
      <c r="Q79" s="51">
        <v>132.55000000000001</v>
      </c>
      <c r="R79" s="51">
        <v>1015</v>
      </c>
      <c r="S79" s="51">
        <v>3.25</v>
      </c>
      <c r="T79" s="73"/>
      <c r="U79" s="73"/>
      <c r="V79" s="166" t="s">
        <v>209</v>
      </c>
      <c r="AA79" s="120"/>
      <c r="AB79" s="120"/>
      <c r="AC79" s="120"/>
      <c r="AD79" s="120"/>
      <c r="AE79" s="120"/>
      <c r="AF79" s="120"/>
      <c r="AG79" s="120"/>
      <c r="AH79" s="120"/>
      <c r="AI79" s="120"/>
    </row>
    <row r="80" spans="1:35" ht="22.5" customHeight="1" x14ac:dyDescent="0.3">
      <c r="A80" s="297"/>
      <c r="B80" s="104"/>
      <c r="C80" s="104" t="s">
        <v>33</v>
      </c>
      <c r="D80" s="133">
        <f t="shared" ref="D80:D83" si="7">SUM(G80*T80)/H80</f>
        <v>20</v>
      </c>
      <c r="E80" s="133">
        <f t="shared" ref="E80:E83" si="8">SUM(G80*U80)/H80</f>
        <v>20</v>
      </c>
      <c r="F80" s="241"/>
      <c r="G80" s="28">
        <f>SUM(G79)</f>
        <v>40</v>
      </c>
      <c r="H80" s="123">
        <v>1000</v>
      </c>
      <c r="I80" s="122"/>
      <c r="J80" s="107"/>
      <c r="K80" s="107"/>
      <c r="L80" s="107"/>
      <c r="M80" s="107"/>
      <c r="N80" s="177"/>
      <c r="T80" s="73">
        <v>500</v>
      </c>
      <c r="U80" s="73">
        <v>500</v>
      </c>
      <c r="V80" s="166" t="s">
        <v>36</v>
      </c>
      <c r="W80" s="52">
        <f>SUM(D95)</f>
        <v>0</v>
      </c>
      <c r="AA80" s="120"/>
      <c r="AB80" s="120"/>
      <c r="AC80" s="120"/>
      <c r="AD80" s="120"/>
      <c r="AE80" s="120"/>
      <c r="AF80" s="120"/>
      <c r="AG80" s="120"/>
      <c r="AH80" s="120"/>
      <c r="AI80" s="120"/>
    </row>
    <row r="81" spans="1:35" ht="22.5" customHeight="1" x14ac:dyDescent="0.3">
      <c r="A81" s="297"/>
      <c r="B81" s="104"/>
      <c r="C81" s="104" t="s">
        <v>26</v>
      </c>
      <c r="D81" s="133">
        <f t="shared" si="7"/>
        <v>1.8</v>
      </c>
      <c r="E81" s="133">
        <f t="shared" si="8"/>
        <v>1.8</v>
      </c>
      <c r="F81" s="241"/>
      <c r="G81" s="28">
        <f>SUM(G79)</f>
        <v>40</v>
      </c>
      <c r="H81" s="123">
        <v>1000</v>
      </c>
      <c r="I81" s="122"/>
      <c r="J81" s="107"/>
      <c r="K81" s="107"/>
      <c r="L81" s="107"/>
      <c r="M81" s="107"/>
      <c r="N81" s="177"/>
      <c r="T81" s="79">
        <v>45</v>
      </c>
      <c r="U81" s="79">
        <v>45</v>
      </c>
      <c r="V81" s="166" t="s">
        <v>210</v>
      </c>
      <c r="AA81" s="120"/>
      <c r="AB81" s="120"/>
      <c r="AC81" s="120"/>
      <c r="AD81" s="120"/>
      <c r="AE81" s="120"/>
      <c r="AF81" s="120"/>
      <c r="AG81" s="120"/>
      <c r="AH81" s="120"/>
      <c r="AI81" s="120"/>
    </row>
    <row r="82" spans="1:35" ht="22.5" customHeight="1" x14ac:dyDescent="0.3">
      <c r="A82" s="297"/>
      <c r="B82" s="107"/>
      <c r="C82" s="104" t="s">
        <v>55</v>
      </c>
      <c r="D82" s="133">
        <f t="shared" si="7"/>
        <v>1.8</v>
      </c>
      <c r="E82" s="133">
        <f t="shared" si="8"/>
        <v>1.8</v>
      </c>
      <c r="F82" s="241"/>
      <c r="G82" s="28">
        <f>SUM(G79)</f>
        <v>40</v>
      </c>
      <c r="H82" s="123">
        <v>1000</v>
      </c>
      <c r="I82" s="122"/>
      <c r="J82" s="107"/>
      <c r="K82" s="107"/>
      <c r="L82" s="107"/>
      <c r="M82" s="107"/>
      <c r="N82" s="177"/>
      <c r="T82" s="52">
        <v>45</v>
      </c>
      <c r="U82" s="52">
        <v>45</v>
      </c>
      <c r="V82" s="166" t="s">
        <v>211</v>
      </c>
      <c r="W82" s="52">
        <f>SUM(D73)</f>
        <v>10.199999999999999</v>
      </c>
      <c r="AA82" s="120"/>
      <c r="AB82" s="120"/>
      <c r="AC82" s="120"/>
      <c r="AD82" s="120"/>
      <c r="AE82" s="120"/>
      <c r="AF82" s="120"/>
      <c r="AG82" s="120"/>
      <c r="AH82" s="120"/>
      <c r="AI82" s="120"/>
    </row>
    <row r="83" spans="1:35" ht="22.5" customHeight="1" x14ac:dyDescent="0.3">
      <c r="A83" s="297"/>
      <c r="B83" s="104"/>
      <c r="C83" s="104" t="s">
        <v>27</v>
      </c>
      <c r="D83" s="133">
        <f t="shared" si="7"/>
        <v>20</v>
      </c>
      <c r="E83" s="133">
        <f t="shared" si="8"/>
        <v>20</v>
      </c>
      <c r="F83" s="241"/>
      <c r="G83" s="28">
        <f>SUM(G79)</f>
        <v>40</v>
      </c>
      <c r="H83" s="123">
        <v>1000</v>
      </c>
      <c r="I83" s="122"/>
      <c r="J83" s="107"/>
      <c r="K83" s="107"/>
      <c r="L83" s="107"/>
      <c r="M83" s="107"/>
      <c r="N83" s="177"/>
      <c r="T83" s="73">
        <v>500</v>
      </c>
      <c r="U83" s="73">
        <v>500</v>
      </c>
      <c r="V83" s="166" t="s">
        <v>212</v>
      </c>
      <c r="W83" s="52" t="e">
        <f>SUM(#REF!)</f>
        <v>#REF!</v>
      </c>
      <c r="AA83" s="120"/>
      <c r="AB83" s="120"/>
      <c r="AC83" s="120"/>
      <c r="AD83" s="120"/>
      <c r="AE83" s="120"/>
      <c r="AF83" s="120"/>
      <c r="AG83" s="120"/>
      <c r="AH83" s="120"/>
      <c r="AI83" s="120"/>
    </row>
    <row r="84" spans="1:35" ht="22.5" customHeight="1" x14ac:dyDescent="0.3">
      <c r="A84" s="297"/>
      <c r="B84" s="6"/>
      <c r="C84" s="104" t="s">
        <v>31</v>
      </c>
      <c r="D84" s="133">
        <v>3.2</v>
      </c>
      <c r="E84" s="133">
        <v>3.2</v>
      </c>
      <c r="F84" s="241"/>
      <c r="G84" s="28"/>
      <c r="H84" s="123"/>
      <c r="I84" s="122"/>
      <c r="J84" s="107"/>
      <c r="K84" s="107"/>
      <c r="L84" s="107"/>
      <c r="M84" s="107"/>
      <c r="N84" s="177"/>
      <c r="T84" s="73"/>
      <c r="U84" s="73"/>
      <c r="V84" s="166"/>
      <c r="W84" s="52"/>
      <c r="AA84" s="120"/>
      <c r="AB84" s="120"/>
      <c r="AC84" s="120"/>
      <c r="AD84" s="120"/>
      <c r="AE84" s="120"/>
      <c r="AF84" s="120"/>
      <c r="AG84" s="120"/>
      <c r="AH84" s="120"/>
      <c r="AI84" s="120"/>
    </row>
    <row r="85" spans="1:35" ht="25.5" customHeight="1" x14ac:dyDescent="0.3">
      <c r="A85" s="297"/>
      <c r="B85" s="202" t="s">
        <v>93</v>
      </c>
      <c r="C85" s="101"/>
      <c r="D85" s="133"/>
      <c r="E85" s="133"/>
      <c r="F85" s="352">
        <v>150</v>
      </c>
      <c r="G85" s="353">
        <v>180</v>
      </c>
      <c r="H85" s="123">
        <v>180</v>
      </c>
      <c r="I85" s="140">
        <f>SUM(O85*G85)/H85</f>
        <v>5.22</v>
      </c>
      <c r="J85" s="140">
        <f>SUM(P85*G85)/H85</f>
        <v>4.5</v>
      </c>
      <c r="K85" s="140">
        <f>SUM(Q85*G85)/H85</f>
        <v>7.2</v>
      </c>
      <c r="L85" s="140">
        <f>SUM(R85*G85)/H85</f>
        <v>90</v>
      </c>
      <c r="M85" s="149">
        <f>SUM(S85*G85)/H85</f>
        <v>1.26</v>
      </c>
      <c r="N85" s="177">
        <v>77</v>
      </c>
      <c r="O85" s="52">
        <v>5.22</v>
      </c>
      <c r="P85" s="52">
        <v>4.5</v>
      </c>
      <c r="Q85" s="52">
        <v>7.2</v>
      </c>
      <c r="R85" s="52">
        <v>90</v>
      </c>
      <c r="S85" s="52">
        <v>1.26</v>
      </c>
    </row>
    <row r="86" spans="1:35" ht="25.5" customHeight="1" x14ac:dyDescent="0.3">
      <c r="A86" s="297"/>
      <c r="B86" s="202"/>
      <c r="C86" s="101" t="s">
        <v>94</v>
      </c>
      <c r="D86" s="133">
        <f t="shared" ref="D86:D88" si="9">SUM(G86*T86)/H86</f>
        <v>186.5</v>
      </c>
      <c r="E86" s="133">
        <f t="shared" ref="E86:E88" si="10">SUM(G86*U86)/H86</f>
        <v>180</v>
      </c>
      <c r="F86" s="241"/>
      <c r="G86" s="28">
        <f>SUM(G85)</f>
        <v>180</v>
      </c>
      <c r="H86" s="123">
        <v>180</v>
      </c>
      <c r="I86" s="101"/>
      <c r="J86" s="101"/>
      <c r="K86" s="101"/>
      <c r="L86" s="101"/>
      <c r="M86" s="101"/>
      <c r="N86" s="177"/>
      <c r="T86" s="52">
        <v>186.5</v>
      </c>
      <c r="U86" s="52">
        <v>180</v>
      </c>
    </row>
    <row r="87" spans="1:35" ht="25.5" customHeight="1" x14ac:dyDescent="0.3">
      <c r="A87" s="297"/>
      <c r="B87" s="219"/>
      <c r="C87" s="104"/>
      <c r="D87" s="133"/>
      <c r="E87" s="133"/>
      <c r="F87" s="241"/>
      <c r="G87" s="110"/>
      <c r="H87" s="123"/>
      <c r="I87" s="101"/>
      <c r="J87" s="101"/>
      <c r="K87" s="101"/>
      <c r="L87" s="101"/>
      <c r="M87" s="101"/>
      <c r="N87" s="177"/>
      <c r="T87" s="52">
        <v>20</v>
      </c>
      <c r="U87" s="52">
        <v>20</v>
      </c>
    </row>
    <row r="88" spans="1:35" ht="25.5" customHeight="1" x14ac:dyDescent="0.3">
      <c r="A88" s="297"/>
      <c r="B88" s="202" t="s">
        <v>128</v>
      </c>
      <c r="C88" s="101"/>
      <c r="D88" s="133">
        <f t="shared" si="9"/>
        <v>20</v>
      </c>
      <c r="E88" s="133">
        <f t="shared" si="10"/>
        <v>20</v>
      </c>
      <c r="F88" s="352">
        <v>20</v>
      </c>
      <c r="G88" s="353">
        <v>20</v>
      </c>
      <c r="H88" s="123">
        <v>30</v>
      </c>
      <c r="I88" s="140">
        <f>SUM(O88*G88)/H88</f>
        <v>39.333333333333336</v>
      </c>
      <c r="J88" s="140">
        <f>SUM(P88*G88)/H88</f>
        <v>6.4666666666666668</v>
      </c>
      <c r="K88" s="140">
        <f>SUM(Q88*G88)/H88</f>
        <v>2.0666666666666669</v>
      </c>
      <c r="L88" s="140">
        <f>SUM(R88*G88)/H88</f>
        <v>35.06666666666667</v>
      </c>
      <c r="M88" s="149">
        <f>SUM(S88*G88)/H88</f>
        <v>0</v>
      </c>
      <c r="N88" s="177">
        <v>101</v>
      </c>
      <c r="O88" s="164">
        <v>59</v>
      </c>
      <c r="P88" s="164">
        <v>9.6999999999999993</v>
      </c>
      <c r="Q88" s="164">
        <v>3.1</v>
      </c>
      <c r="R88" s="164">
        <v>52.6</v>
      </c>
      <c r="T88" s="52">
        <v>30</v>
      </c>
      <c r="U88" s="52">
        <v>30</v>
      </c>
    </row>
    <row r="89" spans="1:35" ht="25.5" customHeight="1" x14ac:dyDescent="0.3">
      <c r="A89" s="297"/>
      <c r="B89" s="201"/>
      <c r="C89" s="101"/>
      <c r="D89" s="132"/>
      <c r="E89" s="132"/>
      <c r="F89" s="242"/>
      <c r="G89" s="192"/>
      <c r="H89" s="234"/>
      <c r="I89" s="107"/>
      <c r="J89" s="107"/>
      <c r="K89" s="107"/>
      <c r="L89" s="107"/>
      <c r="M89" s="107"/>
      <c r="N89" s="177"/>
      <c r="T89" s="52"/>
      <c r="U89" s="52"/>
      <c r="V89" s="166"/>
    </row>
    <row r="90" spans="1:35" ht="25.5" customHeight="1" x14ac:dyDescent="0.3">
      <c r="A90" s="297"/>
      <c r="B90" s="201"/>
      <c r="C90" s="104"/>
      <c r="D90" s="132"/>
      <c r="E90" s="132"/>
      <c r="F90" s="242"/>
      <c r="G90" s="192"/>
      <c r="H90" s="234"/>
      <c r="I90" s="107"/>
      <c r="J90" s="107"/>
      <c r="K90" s="107"/>
      <c r="L90" s="107"/>
      <c r="M90" s="107"/>
      <c r="N90" s="177"/>
      <c r="T90" s="52"/>
      <c r="U90" s="52"/>
      <c r="V90" s="166"/>
    </row>
    <row r="91" spans="1:35" ht="25.5" customHeight="1" x14ac:dyDescent="0.3">
      <c r="A91" s="297"/>
      <c r="B91" s="201"/>
      <c r="C91" s="104"/>
      <c r="D91" s="132"/>
      <c r="E91" s="132"/>
      <c r="F91" s="242"/>
      <c r="G91" s="192"/>
      <c r="H91" s="234"/>
      <c r="I91" s="107"/>
      <c r="J91" s="107"/>
      <c r="K91" s="107"/>
      <c r="L91" s="107"/>
      <c r="M91" s="107"/>
      <c r="N91" s="177"/>
      <c r="T91" s="52"/>
      <c r="U91" s="52"/>
      <c r="V91" s="166"/>
    </row>
    <row r="92" spans="1:35" s="175" customFormat="1" ht="25.5" customHeight="1" x14ac:dyDescent="0.3">
      <c r="A92" s="297"/>
      <c r="B92" s="345" t="s">
        <v>65</v>
      </c>
      <c r="C92" s="122"/>
      <c r="D92" s="315"/>
      <c r="E92" s="315"/>
      <c r="F92" s="191">
        <v>305</v>
      </c>
      <c r="G92" s="28">
        <v>405</v>
      </c>
      <c r="H92" s="123">
        <f>SUM(H82:H91)</f>
        <v>2390</v>
      </c>
      <c r="I92" s="315">
        <f>SUM(I70:I91)</f>
        <v>55.520533333333333</v>
      </c>
      <c r="J92" s="315">
        <f>SUM(J70:J91)</f>
        <v>24.084266666666664</v>
      </c>
      <c r="K92" s="315">
        <f>SUM(K70:K91)</f>
        <v>28.478666666666665</v>
      </c>
      <c r="L92" s="315">
        <f>SUM(L70:L91)</f>
        <v>363.66666666666669</v>
      </c>
      <c r="M92" s="315">
        <f>SUM(M70:M91)</f>
        <v>15.450000000000001</v>
      </c>
      <c r="N92" s="223"/>
      <c r="O92" s="51">
        <f>SUM(O82:O91)</f>
        <v>64.22</v>
      </c>
      <c r="P92" s="51">
        <f>SUM(P82:P91)</f>
        <v>14.2</v>
      </c>
      <c r="Q92" s="51">
        <f>SUM(Q82:Q91)</f>
        <v>10.3</v>
      </c>
      <c r="R92" s="51">
        <f>SUM(R82:R91)</f>
        <v>142.6</v>
      </c>
      <c r="S92" s="51">
        <f>SUM(S82:S91)</f>
        <v>1.26</v>
      </c>
      <c r="T92" s="52"/>
      <c r="U92" s="52"/>
      <c r="V92" s="166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</row>
    <row r="93" spans="1:35" ht="25.5" customHeight="1" x14ac:dyDescent="0.3">
      <c r="A93" s="41" t="s">
        <v>35</v>
      </c>
      <c r="B93" s="202" t="s">
        <v>36</v>
      </c>
      <c r="C93" s="101"/>
      <c r="D93" s="133">
        <v>5</v>
      </c>
      <c r="E93" s="133">
        <v>5</v>
      </c>
      <c r="F93" s="352">
        <v>4</v>
      </c>
      <c r="G93" s="353">
        <v>5</v>
      </c>
      <c r="H93" s="234">
        <v>4</v>
      </c>
      <c r="I93" s="132"/>
      <c r="J93" s="132"/>
      <c r="K93" s="132"/>
      <c r="L93" s="132"/>
      <c r="M93" s="132"/>
      <c r="N93" s="177"/>
      <c r="O93" s="52"/>
      <c r="P93" s="52"/>
      <c r="Q93" s="52"/>
      <c r="R93" s="52"/>
      <c r="S93" s="52"/>
      <c r="T93" s="52">
        <v>4</v>
      </c>
      <c r="U93" s="52">
        <v>4</v>
      </c>
      <c r="V93" s="166"/>
    </row>
    <row r="94" spans="1:35" ht="25.5" customHeight="1" thickBot="1" x14ac:dyDescent="0.35">
      <c r="A94" s="41"/>
      <c r="B94" s="206" t="s">
        <v>37</v>
      </c>
      <c r="C94" s="184"/>
      <c r="D94" s="143"/>
      <c r="E94" s="143"/>
      <c r="F94" s="243">
        <v>1352</v>
      </c>
      <c r="G94" s="47">
        <f>SUM(G93,G92,G69,G26,G23)</f>
        <v>1697</v>
      </c>
      <c r="H94" s="183">
        <f>SUM(H93,H92,H69,H26,H23)</f>
        <v>24874</v>
      </c>
      <c r="I94" s="184">
        <f>SUM(I93,I92,I69,I26,I23)</f>
        <v>95.835425438596488</v>
      </c>
      <c r="J94" s="184">
        <f>SUM(J93,J92,J69,J26,J23)</f>
        <v>81.294964035087716</v>
      </c>
      <c r="K94" s="184">
        <f>SUM(K93,K92,K69,K26,K23)</f>
        <v>174.86227719298245</v>
      </c>
      <c r="L94" s="184">
        <f>SUM(L93,L92,L69,L26,L23)</f>
        <v>1572.7664035087719</v>
      </c>
      <c r="M94" s="184">
        <f>SUM(M93,M92,M69,M26,M23)</f>
        <v>76.275921052631574</v>
      </c>
      <c r="N94" s="178"/>
      <c r="O94" s="51">
        <f>SUM(O93,O92,O69,O26,O23)</f>
        <v>123.32000000000001</v>
      </c>
      <c r="P94" s="51">
        <f>SUM(P93,P92,P69,P26,P23)</f>
        <v>94.07</v>
      </c>
      <c r="Q94" s="51">
        <f>SUM(Q93,Q92,Q69,Q26,Q23)</f>
        <v>354.01000000000005</v>
      </c>
      <c r="R94" s="51">
        <f>SUM(R93,R92,R69,R26,R23)</f>
        <v>2446.2199999999998</v>
      </c>
      <c r="S94" s="51">
        <f>SUM(S93,S92,S69,S26,S23)</f>
        <v>69.61999999999999</v>
      </c>
      <c r="T94" s="52"/>
      <c r="U94" s="52"/>
      <c r="V94" s="166"/>
    </row>
    <row r="95" spans="1:35" ht="25.5" customHeight="1" x14ac:dyDescent="0.3">
      <c r="A95" s="160"/>
      <c r="B95" s="93"/>
      <c r="C95" s="93"/>
      <c r="D95" s="126"/>
      <c r="E95" s="126"/>
      <c r="F95" s="126"/>
      <c r="G95" s="93"/>
      <c r="H95" s="1"/>
      <c r="I95" s="126"/>
      <c r="J95" s="126"/>
      <c r="K95" s="126"/>
      <c r="L95" s="126"/>
      <c r="M95" s="126"/>
      <c r="N95" s="93"/>
      <c r="O95" s="52"/>
      <c r="P95" s="52"/>
      <c r="Q95" s="52"/>
      <c r="R95" s="52"/>
      <c r="S95" s="52"/>
      <c r="T95" s="52"/>
      <c r="U95" s="52"/>
      <c r="V95" s="166"/>
    </row>
    <row r="96" spans="1:35" ht="25.5" customHeight="1" x14ac:dyDescent="0.3">
      <c r="A96" s="174"/>
      <c r="O96" s="52">
        <v>14.87</v>
      </c>
      <c r="P96" s="52">
        <v>10.18</v>
      </c>
      <c r="Q96" s="52">
        <v>31.38</v>
      </c>
      <c r="R96" s="52">
        <v>277</v>
      </c>
      <c r="S96" s="52">
        <v>0.17</v>
      </c>
      <c r="T96" s="73"/>
      <c r="U96" s="73"/>
      <c r="V96" s="166"/>
    </row>
    <row r="97" spans="1:22" ht="25.5" customHeight="1" x14ac:dyDescent="0.3">
      <c r="A97" s="174"/>
      <c r="T97" s="52">
        <v>66.900000000000006</v>
      </c>
      <c r="U97" s="52">
        <v>66</v>
      </c>
      <c r="V97" s="166"/>
    </row>
    <row r="98" spans="1:22" ht="25.5" customHeight="1" x14ac:dyDescent="0.3">
      <c r="A98" s="174"/>
      <c r="T98" s="52">
        <v>14</v>
      </c>
      <c r="U98" s="52">
        <v>14</v>
      </c>
      <c r="V98" s="166"/>
    </row>
    <row r="99" spans="1:22" ht="25.5" customHeight="1" x14ac:dyDescent="0.3">
      <c r="A99" s="174"/>
      <c r="T99" s="52">
        <v>7</v>
      </c>
      <c r="U99" s="52">
        <v>7</v>
      </c>
    </row>
    <row r="100" spans="1:22" ht="25.5" customHeight="1" x14ac:dyDescent="0.3">
      <c r="A100" s="174"/>
      <c r="T100" s="52">
        <v>9</v>
      </c>
      <c r="U100" s="52">
        <v>8</v>
      </c>
    </row>
    <row r="101" spans="1:22" ht="25.5" customHeight="1" x14ac:dyDescent="0.3">
      <c r="A101" s="174"/>
      <c r="T101" s="52">
        <v>7</v>
      </c>
      <c r="U101" s="52">
        <v>7</v>
      </c>
    </row>
    <row r="102" spans="1:22" ht="25.5" customHeight="1" x14ac:dyDescent="0.3">
      <c r="A102" s="174"/>
      <c r="O102" s="52"/>
      <c r="P102" s="52"/>
      <c r="Q102" s="52"/>
      <c r="R102" s="52"/>
      <c r="S102" s="52"/>
      <c r="T102" s="52">
        <v>2</v>
      </c>
      <c r="U102" s="52">
        <v>2</v>
      </c>
    </row>
    <row r="103" spans="1:22" ht="25.5" customHeight="1" x14ac:dyDescent="0.3">
      <c r="A103" s="174"/>
      <c r="T103" s="52">
        <v>3</v>
      </c>
      <c r="U103" s="52">
        <v>3</v>
      </c>
    </row>
    <row r="104" spans="1:22" ht="25.5" customHeight="1" x14ac:dyDescent="0.3">
      <c r="A104" s="174"/>
      <c r="O104" s="51">
        <v>20</v>
      </c>
      <c r="T104" s="52">
        <v>20</v>
      </c>
      <c r="U104" s="52">
        <v>20</v>
      </c>
    </row>
    <row r="105" spans="1:22" ht="25.5" customHeight="1" x14ac:dyDescent="0.3">
      <c r="A105" s="174"/>
      <c r="B105" s="174"/>
      <c r="C105" s="174"/>
      <c r="D105" s="174"/>
      <c r="E105" s="174"/>
      <c r="F105" s="174"/>
      <c r="G105" s="174"/>
      <c r="H105" s="1"/>
      <c r="I105" s="174"/>
      <c r="J105" s="174"/>
      <c r="K105" s="174"/>
      <c r="L105" s="174"/>
      <c r="M105" s="174"/>
      <c r="N105" s="174"/>
    </row>
    <row r="106" spans="1:22" ht="25.5" customHeight="1" x14ac:dyDescent="0.3">
      <c r="A106" s="174"/>
      <c r="B106" s="174"/>
      <c r="C106" s="174"/>
      <c r="D106" s="174"/>
      <c r="E106" s="174"/>
      <c r="F106" s="174"/>
      <c r="G106" s="174"/>
      <c r="H106" s="1"/>
      <c r="I106" s="174"/>
      <c r="J106" s="174"/>
      <c r="K106" s="174"/>
      <c r="L106" s="174"/>
      <c r="M106" s="174"/>
      <c r="N106" s="174"/>
    </row>
    <row r="107" spans="1:22" ht="25.5" customHeight="1" x14ac:dyDescent="0.3">
      <c r="A107" s="174"/>
      <c r="B107" s="174"/>
      <c r="C107" s="174"/>
      <c r="D107" s="174"/>
      <c r="E107" s="174"/>
      <c r="F107" s="174"/>
      <c r="G107" s="174"/>
      <c r="H107" s="1"/>
      <c r="I107" s="174"/>
      <c r="J107" s="174"/>
      <c r="K107" s="174"/>
      <c r="L107" s="174"/>
      <c r="M107" s="174"/>
      <c r="N107" s="174"/>
    </row>
    <row r="108" spans="1:22" ht="25.5" customHeight="1" x14ac:dyDescent="0.3">
      <c r="A108" s="174"/>
      <c r="B108" s="174"/>
      <c r="C108" s="174"/>
      <c r="D108" s="174"/>
      <c r="E108" s="174"/>
      <c r="F108" s="174"/>
      <c r="G108" s="174"/>
      <c r="H108" s="1"/>
      <c r="I108" s="174"/>
      <c r="J108" s="174"/>
      <c r="K108" s="174"/>
      <c r="L108" s="174"/>
      <c r="M108" s="174"/>
      <c r="N108" s="174"/>
    </row>
    <row r="109" spans="1:22" ht="25.5" customHeight="1" x14ac:dyDescent="0.3">
      <c r="A109" s="174"/>
      <c r="B109" s="174"/>
      <c r="C109" s="174"/>
      <c r="D109" s="174"/>
      <c r="E109" s="174"/>
      <c r="F109" s="174"/>
      <c r="G109" s="174"/>
      <c r="H109" s="1"/>
      <c r="I109" s="174"/>
      <c r="J109" s="174"/>
      <c r="K109" s="174"/>
      <c r="L109" s="174"/>
      <c r="M109" s="174"/>
      <c r="N109" s="174"/>
    </row>
    <row r="110" spans="1:22" ht="25.5" customHeight="1" x14ac:dyDescent="0.3">
      <c r="A110" s="174"/>
      <c r="B110" s="174"/>
      <c r="C110" s="174"/>
      <c r="D110" s="174"/>
      <c r="E110" s="174"/>
      <c r="F110" s="174"/>
      <c r="G110" s="174"/>
      <c r="H110" s="1"/>
      <c r="I110" s="174"/>
      <c r="J110" s="174"/>
      <c r="K110" s="174"/>
      <c r="L110" s="174"/>
      <c r="M110" s="174"/>
      <c r="N110" s="174"/>
    </row>
    <row r="111" spans="1:22" ht="25.5" customHeight="1" x14ac:dyDescent="0.3">
      <c r="A111" s="174"/>
      <c r="B111" s="174"/>
      <c r="C111" s="174"/>
      <c r="D111" s="174"/>
      <c r="E111" s="174"/>
      <c r="F111" s="174"/>
      <c r="G111" s="174"/>
      <c r="H111" s="1"/>
      <c r="I111" s="174"/>
      <c r="J111" s="174"/>
      <c r="K111" s="174"/>
      <c r="L111" s="174"/>
      <c r="M111" s="174"/>
      <c r="N111" s="174"/>
    </row>
    <row r="112" spans="1:22" ht="25.5" customHeight="1" x14ac:dyDescent="0.3">
      <c r="A112" s="174"/>
      <c r="B112" s="174"/>
      <c r="C112" s="174"/>
      <c r="D112" s="174"/>
      <c r="E112" s="174"/>
      <c r="F112" s="174"/>
      <c r="G112" s="174"/>
      <c r="H112" s="1"/>
      <c r="I112" s="174"/>
      <c r="J112" s="174"/>
      <c r="K112" s="174"/>
      <c r="L112" s="174"/>
      <c r="M112" s="174"/>
      <c r="N112" s="174"/>
    </row>
    <row r="113" spans="1:14" ht="25.5" customHeight="1" x14ac:dyDescent="0.3">
      <c r="A113" s="174"/>
      <c r="B113" s="174"/>
      <c r="C113" s="174"/>
      <c r="D113" s="174"/>
      <c r="E113" s="174"/>
      <c r="F113" s="174"/>
      <c r="G113" s="174"/>
      <c r="H113" s="1"/>
      <c r="I113" s="174"/>
      <c r="J113" s="174"/>
      <c r="K113" s="174"/>
      <c r="L113" s="174"/>
      <c r="M113" s="174"/>
      <c r="N113" s="174"/>
    </row>
    <row r="114" spans="1:14" ht="25.5" customHeight="1" x14ac:dyDescent="0.3">
      <c r="A114" s="174"/>
      <c r="B114" s="174"/>
      <c r="C114" s="174"/>
      <c r="D114" s="174"/>
      <c r="E114" s="174"/>
      <c r="F114" s="174"/>
      <c r="G114" s="174"/>
      <c r="H114" s="1"/>
      <c r="I114" s="174"/>
      <c r="J114" s="174"/>
      <c r="K114" s="174"/>
      <c r="L114" s="174"/>
      <c r="M114" s="174"/>
      <c r="N114" s="174"/>
    </row>
    <row r="115" spans="1:14" ht="25.5" customHeight="1" x14ac:dyDescent="0.3">
      <c r="A115" s="174"/>
      <c r="B115" s="174"/>
      <c r="C115" s="174"/>
      <c r="D115" s="174"/>
      <c r="E115" s="174"/>
      <c r="F115" s="174"/>
      <c r="G115" s="174"/>
      <c r="H115" s="1"/>
      <c r="I115" s="174"/>
      <c r="J115" s="174"/>
      <c r="K115" s="174"/>
      <c r="L115" s="174"/>
      <c r="M115" s="174"/>
      <c r="N115" s="174"/>
    </row>
    <row r="116" spans="1:14" ht="25.5" customHeight="1" x14ac:dyDescent="0.3">
      <c r="A116" s="174"/>
      <c r="B116" s="174"/>
      <c r="C116" s="174"/>
      <c r="D116" s="174"/>
      <c r="E116" s="174"/>
      <c r="F116" s="174"/>
      <c r="G116" s="174"/>
      <c r="H116" s="1"/>
      <c r="I116" s="174"/>
      <c r="J116" s="174"/>
      <c r="K116" s="174"/>
      <c r="L116" s="174"/>
      <c r="M116" s="174"/>
      <c r="N116" s="174"/>
    </row>
    <row r="117" spans="1:14" ht="25.5" customHeight="1" x14ac:dyDescent="0.3">
      <c r="A117" s="174"/>
      <c r="B117" s="174"/>
      <c r="C117" s="174"/>
      <c r="D117" s="174"/>
      <c r="E117" s="174"/>
      <c r="F117" s="174"/>
      <c r="G117" s="174"/>
      <c r="H117" s="1"/>
      <c r="I117" s="174"/>
      <c r="J117" s="174"/>
      <c r="K117" s="174"/>
      <c r="L117" s="174"/>
      <c r="M117" s="174"/>
      <c r="N117" s="174"/>
    </row>
    <row r="118" spans="1:14" ht="25.5" customHeight="1" x14ac:dyDescent="0.3">
      <c r="A118" s="174"/>
      <c r="B118" s="174"/>
      <c r="C118" s="174"/>
      <c r="D118" s="174"/>
      <c r="E118" s="174"/>
      <c r="F118" s="174"/>
      <c r="G118" s="174"/>
      <c r="H118" s="1"/>
      <c r="I118" s="174"/>
      <c r="J118" s="174"/>
      <c r="K118" s="174"/>
      <c r="L118" s="174"/>
      <c r="M118" s="174"/>
      <c r="N118" s="174"/>
    </row>
    <row r="119" spans="1:14" ht="25.5" customHeight="1" x14ac:dyDescent="0.3">
      <c r="A119" s="174"/>
      <c r="B119" s="174"/>
      <c r="C119" s="174"/>
      <c r="D119" s="174"/>
      <c r="E119" s="174"/>
      <c r="F119" s="174"/>
      <c r="G119" s="174"/>
      <c r="H119" s="1"/>
      <c r="I119" s="174"/>
      <c r="J119" s="174"/>
      <c r="K119" s="174"/>
      <c r="L119" s="174"/>
      <c r="M119" s="174"/>
      <c r="N119" s="174"/>
    </row>
    <row r="120" spans="1:14" ht="25.5" customHeight="1" x14ac:dyDescent="0.3">
      <c r="A120" s="174"/>
      <c r="B120" s="174"/>
      <c r="C120" s="174"/>
      <c r="D120" s="174"/>
      <c r="E120" s="174"/>
      <c r="F120" s="174"/>
      <c r="G120" s="174"/>
      <c r="H120" s="1"/>
      <c r="I120" s="174"/>
      <c r="J120" s="174"/>
      <c r="K120" s="174"/>
      <c r="L120" s="174"/>
      <c r="M120" s="174"/>
      <c r="N120" s="174"/>
    </row>
    <row r="121" spans="1:14" ht="25.5" customHeight="1" x14ac:dyDescent="0.3">
      <c r="A121" s="174"/>
      <c r="B121" s="174"/>
      <c r="C121" s="174"/>
      <c r="D121" s="174"/>
      <c r="E121" s="174"/>
      <c r="F121" s="174"/>
      <c r="G121" s="174"/>
      <c r="H121" s="1"/>
      <c r="I121" s="174"/>
      <c r="J121" s="174"/>
      <c r="K121" s="174"/>
      <c r="L121" s="174"/>
      <c r="M121" s="174"/>
      <c r="N121" s="174"/>
    </row>
    <row r="122" spans="1:14" ht="25.5" customHeight="1" x14ac:dyDescent="0.3">
      <c r="A122" s="174"/>
      <c r="B122" s="174"/>
      <c r="C122" s="174"/>
      <c r="D122" s="174"/>
      <c r="E122" s="174"/>
      <c r="F122" s="174"/>
      <c r="G122" s="174"/>
      <c r="H122" s="1"/>
      <c r="I122" s="174"/>
      <c r="J122" s="174"/>
      <c r="K122" s="174"/>
      <c r="L122" s="174"/>
      <c r="M122" s="174"/>
      <c r="N122" s="174"/>
    </row>
    <row r="123" spans="1:14" ht="25.5" customHeight="1" x14ac:dyDescent="0.3">
      <c r="A123" s="174"/>
      <c r="B123" s="174"/>
      <c r="C123" s="174"/>
      <c r="D123" s="174"/>
      <c r="E123" s="174"/>
      <c r="F123" s="174"/>
      <c r="G123" s="174"/>
      <c r="H123" s="1"/>
      <c r="I123" s="174"/>
      <c r="J123" s="174"/>
      <c r="K123" s="174"/>
      <c r="L123" s="174"/>
      <c r="M123" s="174"/>
      <c r="N123" s="174"/>
    </row>
    <row r="124" spans="1:14" ht="25.5" customHeight="1" x14ac:dyDescent="0.3">
      <c r="A124" s="174"/>
      <c r="B124" s="174"/>
      <c r="C124" s="174"/>
      <c r="D124" s="174"/>
      <c r="E124" s="174"/>
      <c r="F124" s="174"/>
      <c r="G124" s="174"/>
      <c r="H124" s="1"/>
      <c r="I124" s="174"/>
      <c r="J124" s="174"/>
      <c r="K124" s="174"/>
      <c r="L124" s="174"/>
      <c r="M124" s="174"/>
      <c r="N124" s="174"/>
    </row>
    <row r="125" spans="1:14" ht="25.5" customHeight="1" x14ac:dyDescent="0.3">
      <c r="A125" s="174"/>
      <c r="B125" s="174"/>
      <c r="C125" s="174"/>
      <c r="D125" s="174"/>
      <c r="E125" s="174"/>
      <c r="F125" s="174"/>
      <c r="G125" s="174"/>
      <c r="H125" s="1"/>
      <c r="I125" s="174"/>
      <c r="J125" s="174"/>
      <c r="K125" s="174"/>
      <c r="L125" s="174"/>
      <c r="M125" s="174"/>
      <c r="N125" s="174"/>
    </row>
    <row r="126" spans="1:14" ht="25.5" customHeight="1" x14ac:dyDescent="0.3">
      <c r="A126" s="174"/>
      <c r="B126" s="174"/>
      <c r="C126" s="174"/>
      <c r="D126" s="174"/>
      <c r="E126" s="174"/>
      <c r="F126" s="174"/>
      <c r="G126" s="174"/>
      <c r="H126" s="1"/>
      <c r="I126" s="174"/>
      <c r="J126" s="174"/>
      <c r="K126" s="174"/>
      <c r="L126" s="174"/>
      <c r="M126" s="174"/>
      <c r="N126" s="174"/>
    </row>
    <row r="127" spans="1:14" ht="25.5" customHeight="1" x14ac:dyDescent="0.3">
      <c r="A127" s="174"/>
      <c r="B127" s="174"/>
      <c r="C127" s="174"/>
      <c r="D127" s="174"/>
      <c r="E127" s="174"/>
      <c r="F127" s="174"/>
      <c r="G127" s="174"/>
      <c r="H127" s="1"/>
      <c r="I127" s="174"/>
      <c r="J127" s="174"/>
      <c r="K127" s="174"/>
      <c r="L127" s="174"/>
      <c r="M127" s="174"/>
      <c r="N127" s="174"/>
    </row>
    <row r="128" spans="1:14" ht="25.5" customHeight="1" x14ac:dyDescent="0.3">
      <c r="A128" s="174"/>
      <c r="B128" s="174"/>
      <c r="C128" s="174"/>
      <c r="D128" s="174"/>
      <c r="E128" s="174"/>
      <c r="F128" s="174"/>
      <c r="G128" s="174"/>
      <c r="H128" s="1"/>
      <c r="I128" s="174"/>
      <c r="J128" s="174"/>
      <c r="K128" s="174"/>
      <c r="L128" s="174"/>
      <c r="M128" s="174"/>
      <c r="N128" s="174"/>
    </row>
    <row r="129" spans="1:14" ht="25.5" customHeight="1" x14ac:dyDescent="0.3">
      <c r="A129" s="174"/>
      <c r="B129" s="174"/>
      <c r="C129" s="174"/>
      <c r="D129" s="174"/>
      <c r="E129" s="174"/>
      <c r="F129" s="174"/>
      <c r="G129" s="174"/>
      <c r="H129" s="1"/>
      <c r="I129" s="174"/>
      <c r="J129" s="174"/>
      <c r="K129" s="174"/>
      <c r="L129" s="174"/>
      <c r="M129" s="174"/>
      <c r="N129" s="174"/>
    </row>
    <row r="130" spans="1:14" ht="25.5" customHeight="1" x14ac:dyDescent="0.3">
      <c r="A130" s="174"/>
      <c r="B130" s="174"/>
      <c r="C130" s="174"/>
      <c r="D130" s="174"/>
      <c r="E130" s="174"/>
      <c r="F130" s="174"/>
      <c r="G130" s="174"/>
      <c r="H130" s="1"/>
      <c r="I130" s="174"/>
      <c r="J130" s="174"/>
      <c r="K130" s="174"/>
      <c r="L130" s="174"/>
      <c r="M130" s="174"/>
      <c r="N130" s="174"/>
    </row>
    <row r="131" spans="1:14" ht="25.5" customHeight="1" x14ac:dyDescent="0.3">
      <c r="A131" s="174"/>
      <c r="B131" s="174"/>
      <c r="C131" s="174"/>
      <c r="D131" s="174"/>
      <c r="E131" s="174"/>
      <c r="F131" s="174"/>
      <c r="G131" s="174"/>
      <c r="H131" s="1"/>
      <c r="I131" s="174"/>
      <c r="J131" s="174"/>
      <c r="K131" s="174"/>
      <c r="L131" s="174"/>
      <c r="M131" s="174"/>
      <c r="N131" s="174"/>
    </row>
    <row r="132" spans="1:14" ht="25.5" customHeight="1" x14ac:dyDescent="0.3">
      <c r="A132" s="174"/>
      <c r="B132" s="174"/>
      <c r="C132" s="174"/>
      <c r="D132" s="174"/>
      <c r="E132" s="174"/>
      <c r="F132" s="174"/>
      <c r="G132" s="174"/>
      <c r="H132" s="1"/>
      <c r="I132" s="174"/>
      <c r="J132" s="174"/>
      <c r="K132" s="174"/>
      <c r="L132" s="174"/>
      <c r="M132" s="174"/>
      <c r="N132" s="174"/>
    </row>
    <row r="133" spans="1:14" ht="25.5" customHeight="1" x14ac:dyDescent="0.3">
      <c r="A133" s="174"/>
      <c r="B133" s="174"/>
      <c r="C133" s="174"/>
      <c r="D133" s="174"/>
      <c r="E133" s="174"/>
      <c r="F133" s="174"/>
      <c r="G133" s="174"/>
      <c r="H133" s="1"/>
      <c r="I133" s="174"/>
      <c r="J133" s="174"/>
      <c r="K133" s="174"/>
      <c r="L133" s="174"/>
      <c r="M133" s="174"/>
      <c r="N133" s="174"/>
    </row>
    <row r="134" spans="1:14" ht="25.5" customHeight="1" x14ac:dyDescent="0.3">
      <c r="A134" s="174"/>
      <c r="B134" s="174"/>
      <c r="C134" s="174"/>
      <c r="D134" s="174"/>
      <c r="E134" s="174"/>
      <c r="F134" s="174"/>
      <c r="G134" s="174"/>
      <c r="H134" s="1"/>
      <c r="I134" s="174"/>
      <c r="J134" s="174"/>
      <c r="K134" s="174"/>
      <c r="L134" s="174"/>
      <c r="M134" s="174"/>
      <c r="N134" s="174"/>
    </row>
    <row r="135" spans="1:14" ht="25.5" customHeight="1" x14ac:dyDescent="0.3">
      <c r="A135" s="174"/>
      <c r="B135" s="174"/>
      <c r="C135" s="174"/>
      <c r="D135" s="174"/>
      <c r="E135" s="174"/>
      <c r="F135" s="174"/>
      <c r="G135" s="174"/>
      <c r="H135" s="1"/>
      <c r="I135" s="174"/>
      <c r="J135" s="174"/>
      <c r="K135" s="174"/>
      <c r="L135" s="174"/>
      <c r="M135" s="174"/>
      <c r="N135" s="174"/>
    </row>
    <row r="136" spans="1:14" ht="25.5" customHeight="1" x14ac:dyDescent="0.3">
      <c r="A136" s="174"/>
      <c r="B136" s="174"/>
      <c r="C136" s="174"/>
      <c r="D136" s="174"/>
      <c r="E136" s="174"/>
      <c r="F136" s="174"/>
      <c r="G136" s="174"/>
      <c r="H136" s="1"/>
      <c r="I136" s="174"/>
      <c r="J136" s="174"/>
      <c r="K136" s="174"/>
      <c r="L136" s="174"/>
      <c r="M136" s="174"/>
      <c r="N136" s="174"/>
    </row>
    <row r="137" spans="1:14" ht="25.5" customHeight="1" x14ac:dyDescent="0.3">
      <c r="A137" s="174"/>
      <c r="B137" s="174"/>
      <c r="C137" s="174"/>
      <c r="D137" s="174"/>
      <c r="E137" s="174"/>
      <c r="F137" s="174"/>
      <c r="G137" s="174"/>
      <c r="H137" s="1"/>
      <c r="I137" s="174"/>
      <c r="J137" s="174"/>
      <c r="K137" s="174"/>
      <c r="L137" s="174"/>
      <c r="M137" s="174"/>
      <c r="N137" s="174"/>
    </row>
    <row r="138" spans="1:14" ht="25.5" customHeight="1" x14ac:dyDescent="0.3">
      <c r="A138" s="174"/>
      <c r="B138" s="174"/>
      <c r="C138" s="174"/>
      <c r="D138" s="174"/>
      <c r="E138" s="174"/>
      <c r="F138" s="174"/>
      <c r="G138" s="174"/>
      <c r="H138" s="1"/>
      <c r="I138" s="174"/>
      <c r="J138" s="174"/>
      <c r="K138" s="174"/>
      <c r="L138" s="174"/>
      <c r="M138" s="174"/>
      <c r="N138" s="174"/>
    </row>
    <row r="139" spans="1:14" ht="25.5" customHeight="1" x14ac:dyDescent="0.3">
      <c r="A139" s="174"/>
      <c r="B139" s="174"/>
      <c r="C139" s="174"/>
      <c r="D139" s="174"/>
      <c r="E139" s="174"/>
      <c r="F139" s="174"/>
      <c r="G139" s="174"/>
      <c r="H139" s="1"/>
      <c r="I139" s="174"/>
      <c r="J139" s="174"/>
      <c r="K139" s="174"/>
      <c r="L139" s="174"/>
      <c r="M139" s="174"/>
      <c r="N139" s="174"/>
    </row>
    <row r="140" spans="1:14" ht="25.5" customHeight="1" x14ac:dyDescent="0.3">
      <c r="A140" s="174"/>
      <c r="B140" s="174"/>
      <c r="C140" s="174"/>
      <c r="D140" s="174"/>
      <c r="E140" s="174"/>
      <c r="F140" s="174"/>
      <c r="G140" s="174"/>
      <c r="H140" s="1"/>
      <c r="I140" s="174"/>
      <c r="J140" s="174"/>
      <c r="K140" s="174"/>
      <c r="L140" s="174"/>
      <c r="M140" s="174"/>
      <c r="N140" s="174"/>
    </row>
    <row r="141" spans="1:14" ht="25.5" customHeight="1" x14ac:dyDescent="0.3">
      <c r="A141" s="174"/>
      <c r="B141" s="174"/>
      <c r="C141" s="174"/>
      <c r="D141" s="174"/>
      <c r="E141" s="174"/>
      <c r="F141" s="174"/>
      <c r="G141" s="174"/>
      <c r="H141" s="1"/>
      <c r="I141" s="174"/>
      <c r="J141" s="174"/>
      <c r="K141" s="174"/>
      <c r="L141" s="174"/>
      <c r="M141" s="174"/>
      <c r="N141" s="174"/>
    </row>
    <row r="142" spans="1:14" ht="25.5" customHeight="1" x14ac:dyDescent="0.3">
      <c r="A142" s="174"/>
      <c r="B142" s="174"/>
      <c r="C142" s="174"/>
      <c r="D142" s="174"/>
      <c r="E142" s="174"/>
      <c r="F142" s="174"/>
      <c r="G142" s="174"/>
      <c r="H142" s="1"/>
      <c r="I142" s="174"/>
      <c r="J142" s="174"/>
      <c r="K142" s="174"/>
      <c r="L142" s="174"/>
      <c r="M142" s="174"/>
      <c r="N142" s="174"/>
    </row>
    <row r="143" spans="1:14" ht="25.5" customHeight="1" x14ac:dyDescent="0.3">
      <c r="A143" s="174"/>
      <c r="B143" s="174"/>
      <c r="C143" s="174"/>
      <c r="D143" s="174"/>
      <c r="E143" s="174"/>
      <c r="F143" s="174"/>
      <c r="G143" s="174"/>
      <c r="H143" s="1"/>
      <c r="I143" s="174"/>
      <c r="J143" s="174"/>
      <c r="K143" s="174"/>
      <c r="L143" s="174"/>
      <c r="M143" s="174"/>
      <c r="N143" s="174"/>
    </row>
    <row r="144" spans="1:14" ht="25.5" customHeight="1" x14ac:dyDescent="0.3">
      <c r="A144" s="174"/>
      <c r="B144" s="174"/>
      <c r="C144" s="174"/>
      <c r="D144" s="174"/>
      <c r="E144" s="174"/>
      <c r="F144" s="174"/>
      <c r="G144" s="174"/>
      <c r="H144" s="1"/>
      <c r="I144" s="174"/>
      <c r="J144" s="174"/>
      <c r="K144" s="174"/>
      <c r="L144" s="174"/>
      <c r="M144" s="174"/>
      <c r="N144" s="174"/>
    </row>
    <row r="145" spans="1:14" ht="25.5" customHeight="1" x14ac:dyDescent="0.3">
      <c r="A145" s="174"/>
      <c r="B145" s="174"/>
      <c r="C145" s="174"/>
      <c r="D145" s="174"/>
      <c r="E145" s="174"/>
      <c r="F145" s="174"/>
      <c r="G145" s="174"/>
      <c r="H145" s="1"/>
      <c r="I145" s="174"/>
      <c r="J145" s="174"/>
      <c r="K145" s="174"/>
      <c r="L145" s="174"/>
      <c r="M145" s="174"/>
      <c r="N145" s="174"/>
    </row>
    <row r="146" spans="1:14" ht="25.5" customHeight="1" x14ac:dyDescent="0.3">
      <c r="A146" s="174"/>
      <c r="B146" s="174"/>
      <c r="C146" s="174"/>
      <c r="D146" s="174"/>
      <c r="E146" s="174"/>
      <c r="F146" s="174"/>
      <c r="G146" s="174"/>
      <c r="H146" s="1"/>
      <c r="I146" s="174"/>
      <c r="J146" s="174"/>
      <c r="K146" s="174"/>
      <c r="L146" s="174"/>
      <c r="M146" s="174"/>
      <c r="N146" s="174"/>
    </row>
    <row r="147" spans="1:14" ht="25.5" customHeight="1" x14ac:dyDescent="0.3">
      <c r="A147" s="174"/>
      <c r="B147" s="174"/>
      <c r="C147" s="174"/>
      <c r="D147" s="174"/>
      <c r="E147" s="174"/>
      <c r="F147" s="174"/>
      <c r="G147" s="174"/>
      <c r="H147" s="1"/>
      <c r="I147" s="174"/>
      <c r="J147" s="174"/>
      <c r="K147" s="174"/>
      <c r="L147" s="174"/>
      <c r="M147" s="174"/>
      <c r="N147" s="174"/>
    </row>
    <row r="148" spans="1:14" ht="25.5" customHeight="1" x14ac:dyDescent="0.3">
      <c r="A148" s="174"/>
      <c r="B148" s="174"/>
      <c r="C148" s="174"/>
      <c r="D148" s="174"/>
      <c r="E148" s="174"/>
      <c r="F148" s="174"/>
      <c r="G148" s="174"/>
      <c r="H148" s="1"/>
      <c r="I148" s="174"/>
      <c r="J148" s="174"/>
      <c r="K148" s="174"/>
      <c r="L148" s="174"/>
      <c r="M148" s="174"/>
      <c r="N148" s="174"/>
    </row>
    <row r="149" spans="1:14" ht="25.5" customHeight="1" x14ac:dyDescent="0.3">
      <c r="A149" s="174"/>
      <c r="B149" s="174"/>
      <c r="C149" s="174"/>
      <c r="D149" s="174"/>
      <c r="E149" s="174"/>
      <c r="F149" s="174"/>
      <c r="G149" s="174"/>
      <c r="H149" s="1"/>
      <c r="I149" s="174"/>
      <c r="J149" s="174"/>
      <c r="K149" s="174"/>
      <c r="L149" s="174"/>
      <c r="M149" s="174"/>
      <c r="N149" s="174"/>
    </row>
    <row r="150" spans="1:14" ht="25.5" customHeight="1" x14ac:dyDescent="0.3">
      <c r="A150" s="174"/>
      <c r="B150" s="174"/>
      <c r="C150" s="174"/>
      <c r="D150" s="174"/>
      <c r="E150" s="174"/>
      <c r="F150" s="174"/>
      <c r="G150" s="174"/>
      <c r="H150" s="1"/>
      <c r="I150" s="174"/>
      <c r="J150" s="174"/>
      <c r="K150" s="174"/>
      <c r="L150" s="174"/>
      <c r="M150" s="174"/>
      <c r="N150" s="174"/>
    </row>
    <row r="151" spans="1:14" ht="25.5" customHeight="1" x14ac:dyDescent="0.3">
      <c r="A151" s="174"/>
      <c r="B151" s="174"/>
      <c r="C151" s="174"/>
      <c r="D151" s="174"/>
      <c r="E151" s="174"/>
      <c r="F151" s="174"/>
      <c r="G151" s="174"/>
      <c r="H151" s="1"/>
      <c r="I151" s="174"/>
      <c r="J151" s="174"/>
      <c r="K151" s="174"/>
      <c r="L151" s="174"/>
      <c r="M151" s="174"/>
      <c r="N151" s="174"/>
    </row>
    <row r="152" spans="1:14" ht="25.5" customHeight="1" x14ac:dyDescent="0.3">
      <c r="A152" s="174"/>
      <c r="B152" s="174"/>
      <c r="C152" s="174"/>
      <c r="D152" s="174"/>
      <c r="E152" s="174"/>
      <c r="F152" s="174"/>
      <c r="G152" s="174"/>
      <c r="H152" s="1"/>
      <c r="I152" s="174"/>
      <c r="J152" s="174"/>
      <c r="K152" s="174"/>
      <c r="L152" s="174"/>
      <c r="M152" s="174"/>
      <c r="N152" s="174"/>
    </row>
    <row r="153" spans="1:14" ht="25.5" customHeight="1" x14ac:dyDescent="0.3">
      <c r="A153" s="174"/>
      <c r="B153" s="174"/>
      <c r="C153" s="174"/>
      <c r="D153" s="174"/>
      <c r="E153" s="174"/>
      <c r="F153" s="174"/>
      <c r="G153" s="174"/>
      <c r="H153" s="1"/>
      <c r="I153" s="174"/>
      <c r="J153" s="174"/>
      <c r="K153" s="174"/>
      <c r="L153" s="174"/>
      <c r="M153" s="174"/>
      <c r="N153" s="174"/>
    </row>
    <row r="154" spans="1:14" ht="25.5" customHeight="1" x14ac:dyDescent="0.3">
      <c r="A154" s="174"/>
      <c r="B154" s="174"/>
      <c r="C154" s="174"/>
      <c r="D154" s="174"/>
      <c r="E154" s="174"/>
      <c r="F154" s="174"/>
      <c r="G154" s="174"/>
      <c r="H154" s="1"/>
      <c r="I154" s="174"/>
      <c r="J154" s="174"/>
      <c r="K154" s="174"/>
      <c r="L154" s="174"/>
      <c r="M154" s="174"/>
      <c r="N154" s="174"/>
    </row>
    <row r="155" spans="1:14" ht="25.5" customHeight="1" x14ac:dyDescent="0.3">
      <c r="A155" s="174"/>
      <c r="B155" s="174"/>
      <c r="C155" s="174"/>
      <c r="D155" s="174"/>
      <c r="E155" s="174"/>
      <c r="F155" s="174"/>
      <c r="G155" s="174"/>
      <c r="H155" s="1"/>
      <c r="I155" s="174"/>
      <c r="J155" s="174"/>
      <c r="K155" s="174"/>
      <c r="L155" s="174"/>
      <c r="M155" s="174"/>
      <c r="N155" s="174"/>
    </row>
    <row r="156" spans="1:14" ht="25.5" customHeight="1" x14ac:dyDescent="0.3">
      <c r="A156" s="174"/>
      <c r="B156" s="174"/>
      <c r="C156" s="174"/>
      <c r="D156" s="174"/>
      <c r="E156" s="174"/>
      <c r="F156" s="174"/>
      <c r="G156" s="174"/>
      <c r="H156" s="1"/>
      <c r="I156" s="174"/>
      <c r="J156" s="174"/>
      <c r="K156" s="174"/>
      <c r="L156" s="174"/>
      <c r="M156" s="174"/>
      <c r="N156" s="174"/>
    </row>
    <row r="157" spans="1:14" ht="25.5" customHeight="1" x14ac:dyDescent="0.3">
      <c r="A157" s="174"/>
      <c r="B157" s="174"/>
      <c r="C157" s="174"/>
      <c r="D157" s="174"/>
      <c r="E157" s="174"/>
      <c r="F157" s="174"/>
      <c r="G157" s="174"/>
      <c r="H157" s="1"/>
      <c r="I157" s="174"/>
      <c r="J157" s="174"/>
      <c r="K157" s="174"/>
      <c r="L157" s="174"/>
      <c r="M157" s="174"/>
      <c r="N157" s="174"/>
    </row>
    <row r="158" spans="1:14" ht="25.5" customHeight="1" x14ac:dyDescent="0.3">
      <c r="A158" s="174"/>
      <c r="B158" s="174"/>
      <c r="C158" s="174"/>
      <c r="D158" s="174"/>
      <c r="E158" s="174"/>
      <c r="F158" s="174"/>
      <c r="G158" s="174"/>
      <c r="H158" s="1"/>
      <c r="I158" s="174"/>
      <c r="J158" s="174"/>
      <c r="K158" s="174"/>
      <c r="L158" s="174"/>
      <c r="M158" s="174"/>
      <c r="N158" s="174"/>
    </row>
    <row r="159" spans="1:14" ht="25.5" customHeight="1" x14ac:dyDescent="0.3">
      <c r="A159" s="174"/>
      <c r="B159" s="174"/>
      <c r="C159" s="174"/>
      <c r="D159" s="174"/>
      <c r="E159" s="174"/>
      <c r="F159" s="174"/>
      <c r="G159" s="174"/>
      <c r="H159" s="1"/>
      <c r="I159" s="174"/>
      <c r="J159" s="174"/>
      <c r="K159" s="174"/>
      <c r="L159" s="174"/>
      <c r="M159" s="174"/>
      <c r="N159" s="174"/>
    </row>
    <row r="160" spans="1:14" ht="25.5" customHeight="1" x14ac:dyDescent="0.3">
      <c r="A160" s="174"/>
      <c r="B160" s="174"/>
      <c r="C160" s="174"/>
      <c r="D160" s="174"/>
      <c r="E160" s="174"/>
      <c r="F160" s="174"/>
      <c r="G160" s="174"/>
      <c r="H160" s="1"/>
      <c r="I160" s="174"/>
      <c r="J160" s="174"/>
      <c r="K160" s="174"/>
      <c r="L160" s="174"/>
      <c r="M160" s="174"/>
      <c r="N160" s="174"/>
    </row>
    <row r="161" spans="1:14" ht="25.5" customHeight="1" x14ac:dyDescent="0.3">
      <c r="A161" s="174"/>
      <c r="B161" s="174"/>
      <c r="C161" s="174"/>
      <c r="D161" s="174"/>
      <c r="E161" s="174"/>
      <c r="F161" s="174"/>
      <c r="G161" s="174"/>
      <c r="H161" s="1"/>
      <c r="I161" s="174"/>
      <c r="J161" s="174"/>
      <c r="K161" s="174"/>
      <c r="L161" s="174"/>
      <c r="M161" s="174"/>
      <c r="N161" s="174"/>
    </row>
    <row r="162" spans="1:14" ht="25.5" customHeight="1" x14ac:dyDescent="0.3">
      <c r="A162" s="174"/>
      <c r="B162" s="174"/>
      <c r="C162" s="174"/>
      <c r="D162" s="174"/>
      <c r="E162" s="174"/>
      <c r="F162" s="174"/>
      <c r="G162" s="174"/>
      <c r="H162" s="1"/>
      <c r="I162" s="174"/>
      <c r="J162" s="174"/>
      <c r="K162" s="174"/>
      <c r="L162" s="174"/>
      <c r="M162" s="174"/>
      <c r="N162" s="174"/>
    </row>
  </sheetData>
  <mergeCells count="11">
    <mergeCell ref="A5:M5"/>
    <mergeCell ref="A6:A7"/>
    <mergeCell ref="B6:B7"/>
    <mergeCell ref="G6:G7"/>
    <mergeCell ref="H6:H7"/>
    <mergeCell ref="I6:K6"/>
    <mergeCell ref="O6:Q6"/>
    <mergeCell ref="A8:A23"/>
    <mergeCell ref="A24:A26"/>
    <mergeCell ref="A27:A69"/>
    <mergeCell ref="A70:A92"/>
  </mergeCells>
  <pageMargins left="0.7" right="0.7" top="0.75" bottom="0.75" header="0.3" footer="0.3"/>
  <pageSetup paperSize="9" scale="31" orientation="portrait" r:id="rId1"/>
  <rowBreaks count="1" manualBreakCount="1">
    <brk id="95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P171"/>
  <sheetViews>
    <sheetView view="pageBreakPreview" topLeftCell="A40" zoomScale="60" zoomScaleNormal="70" workbookViewId="0">
      <selection activeCell="H102" sqref="H102"/>
    </sheetView>
  </sheetViews>
  <sheetFormatPr defaultRowHeight="18.75" x14ac:dyDescent="0.3"/>
  <cols>
    <col min="1" max="1" width="28" style="120" customWidth="1"/>
    <col min="2" max="2" width="36.85546875" style="120" customWidth="1"/>
    <col min="3" max="3" width="32" style="120" customWidth="1"/>
    <col min="4" max="7" width="15" style="120" customWidth="1"/>
    <col min="8" max="8" width="15" style="213" customWidth="1"/>
    <col min="9" max="14" width="15" style="120" customWidth="1"/>
    <col min="15" max="15" width="9.28515625" style="51" bestFit="1" customWidth="1"/>
    <col min="16" max="17" width="9.42578125" style="51" bestFit="1" customWidth="1"/>
    <col min="18" max="18" width="10.85546875" style="51" bestFit="1" customWidth="1"/>
    <col min="19" max="19" width="9.42578125" style="51" bestFit="1" customWidth="1"/>
    <col min="20" max="21" width="12.42578125" style="51" customWidth="1"/>
    <col min="22" max="22" width="17.140625" style="51" customWidth="1"/>
    <col min="23" max="23" width="9.42578125" style="51" bestFit="1" customWidth="1"/>
    <col min="24" max="27" width="9.140625" style="51"/>
    <col min="28" max="16384" width="9.140625" style="120"/>
  </cols>
  <sheetData>
    <row r="1" spans="1:42" ht="24" customHeight="1" x14ac:dyDescent="0.3">
      <c r="A1" s="160"/>
      <c r="B1" s="93"/>
      <c r="C1" s="93"/>
      <c r="D1" s="126"/>
      <c r="E1" s="126"/>
      <c r="F1" s="126"/>
      <c r="G1" s="93"/>
      <c r="H1" s="1"/>
      <c r="I1" s="126"/>
      <c r="J1" s="126"/>
      <c r="K1" s="126" t="s">
        <v>0</v>
      </c>
      <c r="L1" s="126"/>
      <c r="M1" s="126"/>
      <c r="N1" s="93"/>
      <c r="O1" s="52"/>
      <c r="P1" s="52"/>
      <c r="Q1" s="52"/>
      <c r="R1" s="52"/>
      <c r="S1" s="52"/>
    </row>
    <row r="2" spans="1:42" ht="24" customHeight="1" x14ac:dyDescent="0.3">
      <c r="A2" s="160"/>
      <c r="B2" s="93"/>
      <c r="C2" s="93"/>
      <c r="D2" s="126"/>
      <c r="E2" s="126"/>
      <c r="F2" s="126"/>
      <c r="G2" s="93"/>
      <c r="H2" s="1"/>
      <c r="I2" s="126"/>
      <c r="J2" s="126"/>
      <c r="K2" s="126" t="s">
        <v>1</v>
      </c>
      <c r="L2" s="126"/>
      <c r="M2" s="126"/>
      <c r="N2" s="93"/>
      <c r="O2" s="52"/>
      <c r="P2" s="52"/>
      <c r="Q2" s="52"/>
      <c r="R2" s="52"/>
      <c r="S2" s="52"/>
    </row>
    <row r="3" spans="1:42" ht="24" customHeight="1" x14ac:dyDescent="0.3">
      <c r="A3" s="160"/>
      <c r="B3" s="93"/>
      <c r="C3" s="93"/>
      <c r="D3" s="126"/>
      <c r="E3" s="126"/>
      <c r="F3" s="126"/>
      <c r="G3" s="93"/>
      <c r="H3" s="1"/>
      <c r="I3" s="126"/>
      <c r="J3" s="126"/>
      <c r="K3" s="126" t="s">
        <v>2</v>
      </c>
      <c r="L3" s="126"/>
      <c r="M3" s="126"/>
      <c r="N3" s="93"/>
      <c r="O3" s="52"/>
      <c r="P3" s="52"/>
      <c r="Q3" s="52"/>
      <c r="R3" s="52"/>
      <c r="S3" s="52"/>
      <c r="V3" s="166" t="s">
        <v>159</v>
      </c>
      <c r="W3" s="52">
        <f>SUM(D61)</f>
        <v>50</v>
      </c>
    </row>
    <row r="4" spans="1:42" ht="24" customHeight="1" x14ac:dyDescent="0.3">
      <c r="A4" s="160"/>
      <c r="B4" s="93"/>
      <c r="C4" s="93"/>
      <c r="D4" s="126"/>
      <c r="E4" s="126"/>
      <c r="F4" s="126"/>
      <c r="G4" s="93"/>
      <c r="H4" s="1"/>
      <c r="I4" s="126"/>
      <c r="J4" s="126"/>
      <c r="K4" s="120" t="s">
        <v>333</v>
      </c>
      <c r="O4" s="52"/>
      <c r="P4" s="52"/>
      <c r="Q4" s="52"/>
      <c r="R4" s="52"/>
      <c r="S4" s="52"/>
      <c r="V4" s="166" t="s">
        <v>160</v>
      </c>
      <c r="W4" s="52">
        <f>SUM(D21,D51,D53,D82)</f>
        <v>130</v>
      </c>
    </row>
    <row r="5" spans="1:42" ht="24" customHeight="1" thickBot="1" x14ac:dyDescent="0.35">
      <c r="A5" s="265" t="s">
        <v>70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93"/>
      <c r="V5" s="166" t="s">
        <v>161</v>
      </c>
    </row>
    <row r="6" spans="1:42" ht="24" customHeight="1" thickBot="1" x14ac:dyDescent="0.35">
      <c r="A6" s="269" t="s">
        <v>4</v>
      </c>
      <c r="B6" s="271" t="s">
        <v>5</v>
      </c>
      <c r="C6" s="94"/>
      <c r="D6" s="127" t="s">
        <v>6</v>
      </c>
      <c r="E6" s="128" t="s">
        <v>7</v>
      </c>
      <c r="F6" s="128"/>
      <c r="G6" s="271" t="s">
        <v>8</v>
      </c>
      <c r="H6" s="273" t="s">
        <v>8</v>
      </c>
      <c r="I6" s="266" t="s">
        <v>9</v>
      </c>
      <c r="J6" s="267"/>
      <c r="K6" s="268"/>
      <c r="L6" s="134" t="s">
        <v>10</v>
      </c>
      <c r="M6" s="135" t="s">
        <v>11</v>
      </c>
      <c r="N6" s="96" t="s">
        <v>12</v>
      </c>
      <c r="O6" s="264"/>
      <c r="P6" s="264"/>
      <c r="Q6" s="264"/>
      <c r="R6" s="52"/>
      <c r="S6" s="52"/>
      <c r="V6" s="166" t="s">
        <v>162</v>
      </c>
      <c r="W6" s="52">
        <f>SUM(D80,D90:D91)</f>
        <v>34.75</v>
      </c>
    </row>
    <row r="7" spans="1:42" ht="24" customHeight="1" thickBot="1" x14ac:dyDescent="0.35">
      <c r="A7" s="270"/>
      <c r="B7" s="272"/>
      <c r="C7" s="97"/>
      <c r="D7" s="129"/>
      <c r="E7" s="130"/>
      <c r="F7" s="130"/>
      <c r="G7" s="272"/>
      <c r="H7" s="274"/>
      <c r="I7" s="136" t="s">
        <v>13</v>
      </c>
      <c r="J7" s="126" t="s">
        <v>14</v>
      </c>
      <c r="K7" s="136" t="s">
        <v>15</v>
      </c>
      <c r="L7" s="137" t="s">
        <v>16</v>
      </c>
      <c r="M7" s="138"/>
      <c r="N7" s="211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V7" s="166" t="s">
        <v>132</v>
      </c>
    </row>
    <row r="8" spans="1:42" ht="24" customHeight="1" x14ac:dyDescent="0.3">
      <c r="A8" s="295" t="s">
        <v>18</v>
      </c>
      <c r="B8" s="215" t="s">
        <v>225</v>
      </c>
      <c r="C8" s="216"/>
      <c r="D8" s="217"/>
      <c r="E8" s="217"/>
      <c r="F8" s="258">
        <v>200</v>
      </c>
      <c r="G8" s="46">
        <v>200</v>
      </c>
      <c r="H8" s="40">
        <v>1000</v>
      </c>
      <c r="I8" s="139">
        <f>SUM(O8*G8)/H8</f>
        <v>5.452</v>
      </c>
      <c r="J8" s="139">
        <f>SUM(P8*G8)/H8</f>
        <v>5.1340000000000003</v>
      </c>
      <c r="K8" s="139">
        <f>SUM(Q8*G8)/H8</f>
        <v>18.617999999999999</v>
      </c>
      <c r="L8" s="139">
        <f>SUM(R8*G8)/H8</f>
        <v>142.4</v>
      </c>
      <c r="M8" s="17">
        <f>SUM(S8*G8)/H8</f>
        <v>0.91</v>
      </c>
      <c r="N8" s="46">
        <v>34</v>
      </c>
      <c r="O8" s="239">
        <v>27.26</v>
      </c>
      <c r="P8" s="239">
        <v>25.67</v>
      </c>
      <c r="Q8" s="239">
        <v>93.09</v>
      </c>
      <c r="R8" s="239">
        <v>712</v>
      </c>
      <c r="S8" s="239">
        <v>4.55</v>
      </c>
      <c r="V8" s="166" t="s">
        <v>163</v>
      </c>
    </row>
    <row r="9" spans="1:42" ht="24" customHeight="1" x14ac:dyDescent="0.3">
      <c r="A9" s="295"/>
      <c r="B9" s="203" t="s">
        <v>231</v>
      </c>
      <c r="C9" s="104" t="s">
        <v>33</v>
      </c>
      <c r="D9" s="133">
        <f>SUM(G9*T9)/H9</f>
        <v>140</v>
      </c>
      <c r="E9" s="133">
        <f>SUM(G9*U9)/H9</f>
        <v>140</v>
      </c>
      <c r="F9" s="241"/>
      <c r="G9" s="28">
        <f>SUM(G8)</f>
        <v>200</v>
      </c>
      <c r="H9" s="123">
        <v>1000</v>
      </c>
      <c r="I9" s="101"/>
      <c r="J9" s="101"/>
      <c r="K9" s="101"/>
      <c r="L9" s="101"/>
      <c r="M9" s="101"/>
      <c r="N9" s="177"/>
      <c r="T9" s="73">
        <v>700</v>
      </c>
      <c r="U9" s="73">
        <v>700</v>
      </c>
      <c r="V9" s="166" t="s">
        <v>164</v>
      </c>
      <c r="W9" s="52">
        <f>SUM(D11)</f>
        <v>16</v>
      </c>
    </row>
    <row r="10" spans="1:42" ht="24" customHeight="1" x14ac:dyDescent="0.3">
      <c r="A10" s="295"/>
      <c r="B10" s="203"/>
      <c r="C10" s="104" t="s">
        <v>27</v>
      </c>
      <c r="D10" s="133">
        <f>SUM(G10*T10)/H10</f>
        <v>60</v>
      </c>
      <c r="E10" s="133">
        <f>SUM(G10*U10)/H10</f>
        <v>60</v>
      </c>
      <c r="F10" s="241"/>
      <c r="G10" s="28">
        <f>SUM(G8)</f>
        <v>200</v>
      </c>
      <c r="H10" s="123">
        <v>1000</v>
      </c>
      <c r="I10" s="101"/>
      <c r="J10" s="101"/>
      <c r="K10" s="101"/>
      <c r="L10" s="101"/>
      <c r="M10" s="101"/>
      <c r="N10" s="177"/>
      <c r="T10" s="73">
        <v>300</v>
      </c>
      <c r="U10" s="73">
        <v>300</v>
      </c>
      <c r="V10" s="166" t="s">
        <v>165</v>
      </c>
    </row>
    <row r="11" spans="1:42" ht="24" customHeight="1" x14ac:dyDescent="0.3">
      <c r="A11" s="295"/>
      <c r="B11" s="203"/>
      <c r="C11" s="104" t="s">
        <v>232</v>
      </c>
      <c r="D11" s="133">
        <f>SUM(G11*T11)/H11</f>
        <v>16</v>
      </c>
      <c r="E11" s="133">
        <f>SUM(G11*U11)/H11</f>
        <v>16</v>
      </c>
      <c r="F11" s="241"/>
      <c r="G11" s="28">
        <f>SUM(G8)</f>
        <v>200</v>
      </c>
      <c r="H11" s="123">
        <v>1000</v>
      </c>
      <c r="I11" s="101"/>
      <c r="J11" s="101"/>
      <c r="K11" s="101"/>
      <c r="L11" s="101"/>
      <c r="M11" s="101"/>
      <c r="N11" s="177"/>
      <c r="T11" s="73">
        <v>80</v>
      </c>
      <c r="U11" s="73">
        <v>80</v>
      </c>
      <c r="V11" s="166" t="s">
        <v>166</v>
      </c>
      <c r="W11" s="52"/>
    </row>
    <row r="12" spans="1:42" ht="24" customHeight="1" x14ac:dyDescent="0.3">
      <c r="A12" s="295"/>
      <c r="B12" s="203"/>
      <c r="C12" s="104" t="s">
        <v>31</v>
      </c>
      <c r="D12" s="133">
        <f>SUM(G12*T12)/H12</f>
        <v>1.6</v>
      </c>
      <c r="E12" s="133">
        <f>SUM(G12*U12)/H12</f>
        <v>1.6</v>
      </c>
      <c r="F12" s="241"/>
      <c r="G12" s="28">
        <f>SUM(G8)</f>
        <v>200</v>
      </c>
      <c r="H12" s="123">
        <v>1000</v>
      </c>
      <c r="I12" s="101"/>
      <c r="J12" s="101"/>
      <c r="K12" s="101"/>
      <c r="L12" s="101"/>
      <c r="M12" s="101"/>
      <c r="N12" s="177"/>
      <c r="T12" s="73">
        <v>8</v>
      </c>
      <c r="U12" s="73">
        <v>8</v>
      </c>
      <c r="V12" s="166" t="s">
        <v>167</v>
      </c>
      <c r="W12" s="52">
        <f>SUM(D46)</f>
        <v>8</v>
      </c>
    </row>
    <row r="13" spans="1:42" ht="24" customHeight="1" x14ac:dyDescent="0.3">
      <c r="A13" s="295"/>
      <c r="B13" s="203"/>
      <c r="C13" s="104" t="s">
        <v>26</v>
      </c>
      <c r="D13" s="133">
        <f>SUM(G13*T13)/H13</f>
        <v>2</v>
      </c>
      <c r="E13" s="133">
        <f>SUM(G13*U13)/H13</f>
        <v>2</v>
      </c>
      <c r="F13" s="241"/>
      <c r="G13" s="28">
        <f>SUM(G8)</f>
        <v>200</v>
      </c>
      <c r="H13" s="123">
        <v>1000</v>
      </c>
      <c r="I13" s="101"/>
      <c r="J13" s="101"/>
      <c r="K13" s="101"/>
      <c r="L13" s="101"/>
      <c r="M13" s="101"/>
      <c r="N13" s="177"/>
      <c r="T13" s="73">
        <v>10</v>
      </c>
      <c r="U13" s="73">
        <v>10</v>
      </c>
      <c r="V13" s="166" t="s">
        <v>168</v>
      </c>
    </row>
    <row r="14" spans="1:42" ht="24" customHeight="1" x14ac:dyDescent="0.3">
      <c r="A14" s="295"/>
      <c r="B14" s="202" t="s">
        <v>77</v>
      </c>
      <c r="C14" s="101"/>
      <c r="D14" s="101"/>
      <c r="E14" s="101" t="s">
        <v>78</v>
      </c>
      <c r="F14" s="110">
        <v>150</v>
      </c>
      <c r="G14" s="110">
        <v>180</v>
      </c>
      <c r="H14" s="123">
        <v>197</v>
      </c>
      <c r="I14" s="140">
        <f>SUM(O14*G14)/H14</f>
        <v>0.10964467005076141</v>
      </c>
      <c r="J14" s="140">
        <f>SUM(P14*G14)/H14</f>
        <v>1.8274111675126905E-2</v>
      </c>
      <c r="K14" s="140">
        <f>SUM(Q14*G14)/H14</f>
        <v>9.3197969543147199</v>
      </c>
      <c r="L14" s="140">
        <f>SUM(R14*G14)/H14</f>
        <v>37.461928934010153</v>
      </c>
      <c r="M14" s="149">
        <f>SUM(S14*G14)/H14</f>
        <v>2.5857868020304569</v>
      </c>
      <c r="N14" s="177">
        <v>75</v>
      </c>
      <c r="O14" s="52">
        <v>0.12</v>
      </c>
      <c r="P14" s="52">
        <v>0.02</v>
      </c>
      <c r="Q14" s="52">
        <v>10.199999999999999</v>
      </c>
      <c r="R14" s="52">
        <v>41</v>
      </c>
      <c r="S14" s="52">
        <v>2.83</v>
      </c>
      <c r="U14" s="51" t="s">
        <v>78</v>
      </c>
      <c r="V14" s="166" t="s">
        <v>169</v>
      </c>
    </row>
    <row r="15" spans="1:42" ht="24" customHeight="1" x14ac:dyDescent="0.3">
      <c r="A15" s="295"/>
      <c r="B15" s="202"/>
      <c r="C15" s="101" t="s">
        <v>47</v>
      </c>
      <c r="D15" s="133">
        <f>SUM(G15*T15)/H15</f>
        <v>0.27411167512690354</v>
      </c>
      <c r="E15" s="133">
        <f>SUM(G15*U15)/H15</f>
        <v>0.27411167512690354</v>
      </c>
      <c r="F15" s="241"/>
      <c r="G15" s="28">
        <f>SUM(G14)</f>
        <v>180</v>
      </c>
      <c r="H15" s="123">
        <v>197</v>
      </c>
      <c r="I15" s="132"/>
      <c r="J15" s="101"/>
      <c r="K15" s="101"/>
      <c r="L15" s="101"/>
      <c r="M15" s="132"/>
      <c r="N15" s="177"/>
      <c r="O15" s="52"/>
      <c r="S15" s="52"/>
      <c r="T15" s="51">
        <v>0.3</v>
      </c>
      <c r="U15" s="51">
        <v>0.3</v>
      </c>
      <c r="V15" s="166" t="s">
        <v>170</v>
      </c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</row>
    <row r="16" spans="1:42" ht="24" customHeight="1" x14ac:dyDescent="0.3">
      <c r="A16" s="295"/>
      <c r="B16" s="202"/>
      <c r="C16" s="101" t="s">
        <v>27</v>
      </c>
      <c r="D16" s="133">
        <f>SUM(G16*T16)/H16</f>
        <v>166.65989847715736</v>
      </c>
      <c r="E16" s="133">
        <f>SUM(G16*U16)/H16</f>
        <v>166.65989847715736</v>
      </c>
      <c r="F16" s="241"/>
      <c r="G16" s="28">
        <f>SUM(G14)</f>
        <v>180</v>
      </c>
      <c r="H16" s="123">
        <v>197</v>
      </c>
      <c r="I16" s="132"/>
      <c r="J16" s="101"/>
      <c r="K16" s="101"/>
      <c r="L16" s="101"/>
      <c r="M16" s="132"/>
      <c r="N16" s="177"/>
      <c r="O16" s="52"/>
      <c r="S16" s="52"/>
      <c r="T16" s="51">
        <v>182.4</v>
      </c>
      <c r="U16" s="51">
        <v>182.4</v>
      </c>
      <c r="V16" s="166" t="s">
        <v>171</v>
      </c>
      <c r="W16" s="220"/>
      <c r="X16" s="220"/>
      <c r="AB16" s="121"/>
      <c r="AC16" s="42"/>
      <c r="AD16" s="42"/>
      <c r="AE16" s="42"/>
      <c r="AF16" s="42"/>
      <c r="AG16" s="43"/>
      <c r="AH16" s="93"/>
      <c r="AI16" s="121"/>
      <c r="AJ16" s="121"/>
      <c r="AK16" s="121"/>
      <c r="AL16" s="121"/>
      <c r="AM16" s="121"/>
      <c r="AN16" s="121"/>
      <c r="AO16" s="121"/>
      <c r="AP16" s="174"/>
    </row>
    <row r="17" spans="1:42" ht="24" customHeight="1" x14ac:dyDescent="0.3">
      <c r="A17" s="295"/>
      <c r="B17" s="202"/>
      <c r="C17" s="101" t="s">
        <v>31</v>
      </c>
      <c r="D17" s="133">
        <f>SUM(G17*T17)/H17</f>
        <v>9.1370558375634516</v>
      </c>
      <c r="E17" s="133">
        <f>SUM(G17*U17)/H17</f>
        <v>9.1370558375634516</v>
      </c>
      <c r="F17" s="241"/>
      <c r="G17" s="28">
        <f>SUM(G14)</f>
        <v>180</v>
      </c>
      <c r="H17" s="123">
        <v>197</v>
      </c>
      <c r="I17" s="101"/>
      <c r="J17" s="101"/>
      <c r="K17" s="101"/>
      <c r="L17" s="101"/>
      <c r="M17" s="101"/>
      <c r="N17" s="142"/>
      <c r="T17" s="52">
        <v>10</v>
      </c>
      <c r="U17" s="52">
        <v>10</v>
      </c>
      <c r="V17" s="166" t="s">
        <v>172</v>
      </c>
      <c r="W17" s="220"/>
      <c r="X17" s="220"/>
      <c r="Y17" s="73"/>
      <c r="Z17" s="73"/>
      <c r="AB17" s="121"/>
      <c r="AC17" s="93"/>
      <c r="AD17" s="93"/>
      <c r="AE17" s="93"/>
      <c r="AF17" s="93"/>
      <c r="AG17" s="93"/>
      <c r="AH17" s="93"/>
      <c r="AI17" s="3"/>
      <c r="AJ17" s="3"/>
      <c r="AK17" s="3"/>
      <c r="AL17" s="3"/>
      <c r="AM17" s="3"/>
      <c r="AN17" s="44"/>
      <c r="AO17" s="44"/>
      <c r="AP17" s="174"/>
    </row>
    <row r="18" spans="1:42" ht="24" customHeight="1" x14ac:dyDescent="0.3">
      <c r="A18" s="295"/>
      <c r="B18" s="202"/>
      <c r="C18" s="101" t="s">
        <v>79</v>
      </c>
      <c r="D18" s="133">
        <f>SUM(G18*T18)/H18</f>
        <v>7.3096446700507611</v>
      </c>
      <c r="E18" s="133">
        <f>SUM(G18*U18)/H18</f>
        <v>6.3959390862944163</v>
      </c>
      <c r="F18" s="241"/>
      <c r="G18" s="28">
        <f>SUM(G14)</f>
        <v>180</v>
      </c>
      <c r="H18" s="123">
        <v>197</v>
      </c>
      <c r="I18" s="132"/>
      <c r="J18" s="101"/>
      <c r="K18" s="101"/>
      <c r="L18" s="101"/>
      <c r="M18" s="132"/>
      <c r="N18" s="142"/>
      <c r="O18" s="52"/>
      <c r="S18" s="52"/>
      <c r="T18" s="52">
        <v>8</v>
      </c>
      <c r="U18" s="52">
        <v>7</v>
      </c>
      <c r="V18" s="166" t="s">
        <v>214</v>
      </c>
      <c r="X18" s="221"/>
      <c r="Y18" s="73"/>
      <c r="Z18" s="73"/>
      <c r="AB18" s="121"/>
      <c r="AC18" s="126"/>
      <c r="AD18" s="93"/>
      <c r="AE18" s="93"/>
      <c r="AF18" s="93"/>
      <c r="AG18" s="126"/>
      <c r="AH18" s="93"/>
      <c r="AI18" s="3"/>
      <c r="AJ18" s="121"/>
      <c r="AK18" s="121"/>
      <c r="AL18" s="121"/>
      <c r="AM18" s="3"/>
      <c r="AN18" s="45"/>
      <c r="AO18" s="45"/>
      <c r="AP18" s="174"/>
    </row>
    <row r="19" spans="1:42" ht="24" customHeight="1" x14ac:dyDescent="0.3">
      <c r="A19" s="295"/>
      <c r="B19" s="202" t="s">
        <v>80</v>
      </c>
      <c r="C19" s="112"/>
      <c r="D19" s="146"/>
      <c r="E19" s="146"/>
      <c r="F19" s="250">
        <v>45</v>
      </c>
      <c r="G19" s="110">
        <v>60</v>
      </c>
      <c r="H19" s="123">
        <v>60</v>
      </c>
      <c r="I19" s="140">
        <f>SUM(O19*G19)/H19</f>
        <v>6.6799999999999988</v>
      </c>
      <c r="J19" s="140">
        <f>SUM(P19*G19)/H19</f>
        <v>8.4499999999999993</v>
      </c>
      <c r="K19" s="140">
        <f>SUM(Q19*G19)/H19</f>
        <v>19.39</v>
      </c>
      <c r="L19" s="140">
        <f>SUM(R19*G19)/H19</f>
        <v>177</v>
      </c>
      <c r="M19" s="149">
        <f>SUM(S19*G19)/H19</f>
        <v>0.11</v>
      </c>
      <c r="N19" s="155">
        <v>94</v>
      </c>
      <c r="O19" s="52">
        <v>6.68</v>
      </c>
      <c r="P19" s="52">
        <v>8.4499999999999993</v>
      </c>
      <c r="Q19" s="52">
        <v>19.39</v>
      </c>
      <c r="R19" s="52">
        <v>177</v>
      </c>
      <c r="S19" s="52">
        <v>0.11</v>
      </c>
      <c r="T19" s="70"/>
      <c r="U19" s="70"/>
      <c r="V19" s="166" t="s">
        <v>173</v>
      </c>
      <c r="X19" s="221"/>
      <c r="Y19" s="73"/>
      <c r="Z19" s="73"/>
      <c r="AB19" s="121"/>
      <c r="AC19" s="126"/>
      <c r="AD19" s="93"/>
      <c r="AE19" s="93"/>
      <c r="AF19" s="93"/>
      <c r="AG19" s="126"/>
      <c r="AH19" s="93"/>
      <c r="AI19" s="3"/>
      <c r="AJ19" s="121"/>
      <c r="AK19" s="121"/>
      <c r="AL19" s="121"/>
      <c r="AM19" s="3"/>
      <c r="AN19" s="45"/>
      <c r="AO19" s="45"/>
      <c r="AP19" s="174"/>
    </row>
    <row r="20" spans="1:42" ht="24" customHeight="1" x14ac:dyDescent="0.3">
      <c r="A20" s="295"/>
      <c r="B20" s="202"/>
      <c r="C20" s="112" t="s">
        <v>26</v>
      </c>
      <c r="D20" s="133">
        <f>SUM(G20*T20)/H20</f>
        <v>5</v>
      </c>
      <c r="E20" s="133">
        <f>SUM(G20*U20)/H20</f>
        <v>5</v>
      </c>
      <c r="F20" s="241"/>
      <c r="G20" s="28">
        <f>SUM(G19)</f>
        <v>60</v>
      </c>
      <c r="H20" s="123">
        <v>60</v>
      </c>
      <c r="I20" s="132"/>
      <c r="J20" s="101"/>
      <c r="K20" s="101"/>
      <c r="L20" s="101"/>
      <c r="M20" s="132"/>
      <c r="N20" s="155"/>
      <c r="O20" s="52"/>
      <c r="S20" s="52"/>
      <c r="T20" s="70">
        <v>5</v>
      </c>
      <c r="U20" s="70">
        <v>5</v>
      </c>
      <c r="V20" s="166" t="s">
        <v>174</v>
      </c>
      <c r="W20" s="52">
        <f>SUM(D34,D67)</f>
        <v>129.75</v>
      </c>
      <c r="X20" s="221"/>
      <c r="Y20" s="73"/>
      <c r="Z20" s="73"/>
      <c r="AB20" s="121"/>
      <c r="AC20" s="126"/>
      <c r="AD20" s="93"/>
      <c r="AE20" s="93"/>
      <c r="AF20" s="93"/>
      <c r="AG20" s="126"/>
      <c r="AH20" s="93"/>
      <c r="AI20" s="3"/>
      <c r="AJ20" s="121"/>
      <c r="AK20" s="121"/>
      <c r="AL20" s="121"/>
      <c r="AM20" s="3"/>
      <c r="AN20" s="45"/>
      <c r="AO20" s="45"/>
      <c r="AP20" s="174"/>
    </row>
    <row r="21" spans="1:42" ht="24" customHeight="1" x14ac:dyDescent="0.3">
      <c r="A21" s="295"/>
      <c r="B21" s="202"/>
      <c r="C21" s="112" t="s">
        <v>57</v>
      </c>
      <c r="D21" s="133">
        <f>SUM(G21*T21)/H21</f>
        <v>40</v>
      </c>
      <c r="E21" s="133">
        <f>SUM(G21*U21)/H21</f>
        <v>40</v>
      </c>
      <c r="F21" s="241"/>
      <c r="G21" s="28">
        <f>SUM(G19)</f>
        <v>60</v>
      </c>
      <c r="H21" s="123">
        <v>60</v>
      </c>
      <c r="I21" s="132"/>
      <c r="J21" s="101"/>
      <c r="K21" s="101"/>
      <c r="L21" s="101"/>
      <c r="M21" s="132"/>
      <c r="N21" s="222"/>
      <c r="O21" s="52"/>
      <c r="S21" s="52"/>
      <c r="T21" s="72">
        <v>40</v>
      </c>
      <c r="U21" s="72">
        <v>40</v>
      </c>
      <c r="V21" s="166" t="s">
        <v>175</v>
      </c>
      <c r="Y21" s="73"/>
      <c r="Z21" s="73"/>
      <c r="AB21" s="121"/>
      <c r="AC21" s="126"/>
      <c r="AD21" s="126"/>
      <c r="AE21" s="126"/>
      <c r="AF21" s="126"/>
      <c r="AG21" s="126"/>
      <c r="AH21" s="93"/>
      <c r="AI21" s="3"/>
      <c r="AJ21" s="3"/>
      <c r="AK21" s="3"/>
      <c r="AL21" s="3"/>
      <c r="AM21" s="3"/>
      <c r="AN21" s="3"/>
      <c r="AO21" s="3"/>
      <c r="AP21" s="174"/>
    </row>
    <row r="22" spans="1:42" ht="24" customHeight="1" x14ac:dyDescent="0.3">
      <c r="A22" s="295"/>
      <c r="B22" s="201"/>
      <c r="C22" s="101" t="s">
        <v>81</v>
      </c>
      <c r="D22" s="133">
        <f>SUM(G22*T22)/H22</f>
        <v>16</v>
      </c>
      <c r="E22" s="133">
        <f>SUM(G22*U22)/H22</f>
        <v>15</v>
      </c>
      <c r="F22" s="241"/>
      <c r="G22" s="28">
        <f>SUM(G19)</f>
        <v>60</v>
      </c>
      <c r="H22" s="123">
        <v>60</v>
      </c>
      <c r="I22" s="132"/>
      <c r="J22" s="132"/>
      <c r="K22" s="132"/>
      <c r="L22" s="132"/>
      <c r="M22" s="132"/>
      <c r="N22" s="142"/>
      <c r="O22" s="52"/>
      <c r="P22" s="52"/>
      <c r="Q22" s="52"/>
      <c r="R22" s="52"/>
      <c r="S22" s="52"/>
      <c r="T22" s="52">
        <v>16</v>
      </c>
      <c r="U22" s="52">
        <v>15</v>
      </c>
      <c r="V22" s="167" t="s">
        <v>176</v>
      </c>
    </row>
    <row r="23" spans="1:42" ht="24" customHeight="1" x14ac:dyDescent="0.3">
      <c r="A23" s="295"/>
      <c r="B23" s="203"/>
      <c r="C23" s="104"/>
      <c r="D23" s="101"/>
      <c r="E23" s="101"/>
      <c r="F23" s="110"/>
      <c r="G23" s="31"/>
      <c r="H23" s="123"/>
      <c r="I23" s="140"/>
      <c r="J23" s="140"/>
      <c r="K23" s="140"/>
      <c r="L23" s="140"/>
      <c r="M23" s="149"/>
      <c r="N23" s="177"/>
      <c r="V23" s="167" t="s">
        <v>83</v>
      </c>
      <c r="W23" s="52">
        <f>SUM(D33)</f>
        <v>51.25</v>
      </c>
    </row>
    <row r="24" spans="1:42" ht="24" customHeight="1" x14ac:dyDescent="0.3">
      <c r="A24" s="295"/>
      <c r="B24" s="203"/>
      <c r="C24" s="104"/>
      <c r="D24" s="133"/>
      <c r="E24" s="133"/>
      <c r="F24" s="241"/>
      <c r="G24" s="28"/>
      <c r="H24" s="123"/>
      <c r="I24" s="132"/>
      <c r="J24" s="132"/>
      <c r="K24" s="132"/>
      <c r="L24" s="132"/>
      <c r="M24" s="132"/>
      <c r="N24" s="148"/>
      <c r="O24" s="52"/>
      <c r="P24" s="52"/>
      <c r="Q24" s="52"/>
      <c r="R24" s="52"/>
      <c r="S24" s="52"/>
      <c r="T24" s="73"/>
      <c r="U24" s="73"/>
      <c r="V24" s="167" t="s">
        <v>24</v>
      </c>
      <c r="W24" s="52">
        <f>SUM(D35)</f>
        <v>15.75</v>
      </c>
    </row>
    <row r="25" spans="1:42" s="175" customFormat="1" ht="24" customHeight="1" x14ac:dyDescent="0.3">
      <c r="A25" s="295"/>
      <c r="B25" s="345" t="s">
        <v>65</v>
      </c>
      <c r="C25" s="122"/>
      <c r="D25" s="315"/>
      <c r="E25" s="315"/>
      <c r="F25" s="191">
        <v>395</v>
      </c>
      <c r="G25" s="28">
        <v>440</v>
      </c>
      <c r="H25" s="123"/>
      <c r="I25" s="315">
        <f>SUM(I8:I24)</f>
        <v>12.241644670050761</v>
      </c>
      <c r="J25" s="315">
        <f t="shared" ref="J25:S25" si="0">SUM(J8:J24)</f>
        <v>13.602274111675126</v>
      </c>
      <c r="K25" s="315">
        <f t="shared" si="0"/>
        <v>47.327796954314721</v>
      </c>
      <c r="L25" s="315">
        <f t="shared" si="0"/>
        <v>356.86192893401017</v>
      </c>
      <c r="M25" s="315">
        <f t="shared" si="0"/>
        <v>3.6057868020304569</v>
      </c>
      <c r="N25" s="259"/>
      <c r="O25" s="52">
        <f t="shared" si="0"/>
        <v>34.06</v>
      </c>
      <c r="P25" s="52">
        <f t="shared" si="0"/>
        <v>34.14</v>
      </c>
      <c r="Q25" s="52">
        <f t="shared" si="0"/>
        <v>122.68</v>
      </c>
      <c r="R25" s="52">
        <f t="shared" si="0"/>
        <v>930</v>
      </c>
      <c r="S25" s="52">
        <f t="shared" si="0"/>
        <v>7.49</v>
      </c>
      <c r="T25" s="51"/>
      <c r="U25" s="51"/>
      <c r="V25" s="167" t="s">
        <v>177</v>
      </c>
      <c r="W25" s="52">
        <f>SUM(D36)</f>
        <v>12</v>
      </c>
      <c r="X25" s="51"/>
      <c r="Y25" s="51"/>
      <c r="Z25" s="51"/>
      <c r="AA25" s="51"/>
    </row>
    <row r="26" spans="1:42" ht="24" customHeight="1" x14ac:dyDescent="0.3">
      <c r="A26" s="296" t="s">
        <v>21</v>
      </c>
      <c r="B26" s="101" t="s">
        <v>317</v>
      </c>
      <c r="C26" s="107"/>
      <c r="D26" s="107"/>
      <c r="E26" s="107"/>
      <c r="F26" s="110">
        <v>80</v>
      </c>
      <c r="G26" s="110">
        <v>100</v>
      </c>
      <c r="H26" s="100">
        <v>180</v>
      </c>
      <c r="I26" s="140">
        <f>SUM(O26*G26)/H26</f>
        <v>0.5</v>
      </c>
      <c r="J26" s="101"/>
      <c r="K26" s="140">
        <f>SUM(Q26*G26)/H26</f>
        <v>10.1</v>
      </c>
      <c r="L26" s="140">
        <f>SUM(R26*G26)/H26</f>
        <v>42.222222222222221</v>
      </c>
      <c r="M26" s="149">
        <f>SUM(S26*G26)/H26</f>
        <v>2</v>
      </c>
      <c r="N26" s="177">
        <v>103</v>
      </c>
      <c r="O26" s="52">
        <v>0.9</v>
      </c>
      <c r="Q26" s="52">
        <v>18.18</v>
      </c>
      <c r="R26" s="52">
        <v>76</v>
      </c>
      <c r="S26" s="52">
        <v>3.6</v>
      </c>
      <c r="V26" s="167" t="s">
        <v>42</v>
      </c>
      <c r="W26" s="52" t="e">
        <f>SUM(#REF!)</f>
        <v>#REF!</v>
      </c>
    </row>
    <row r="27" spans="1:42" ht="24" customHeight="1" x14ac:dyDescent="0.3">
      <c r="A27" s="297"/>
      <c r="B27" s="107"/>
      <c r="C27" s="101" t="s">
        <v>317</v>
      </c>
      <c r="D27" s="133">
        <v>110</v>
      </c>
      <c r="E27" s="133">
        <v>100</v>
      </c>
      <c r="F27" s="241"/>
      <c r="G27" s="28">
        <f>SUM(G26)</f>
        <v>100</v>
      </c>
      <c r="H27" s="123">
        <v>180</v>
      </c>
      <c r="I27" s="107"/>
      <c r="J27" s="107"/>
      <c r="K27" s="107"/>
      <c r="L27" s="107"/>
      <c r="M27" s="107"/>
      <c r="N27" s="177"/>
      <c r="T27" s="52">
        <v>180</v>
      </c>
      <c r="U27" s="52">
        <v>180</v>
      </c>
      <c r="V27" s="167" t="s">
        <v>178</v>
      </c>
    </row>
    <row r="28" spans="1:42" s="175" customFormat="1" ht="24" customHeight="1" x14ac:dyDescent="0.3">
      <c r="A28" s="298"/>
      <c r="B28" s="345" t="s">
        <v>65</v>
      </c>
      <c r="C28" s="317"/>
      <c r="D28" s="315"/>
      <c r="E28" s="316"/>
      <c r="F28" s="313">
        <v>150</v>
      </c>
      <c r="G28" s="28">
        <v>180</v>
      </c>
      <c r="H28" s="123"/>
      <c r="I28" s="122">
        <f t="shared" ref="I28:M28" si="1">SUM(I26:I27)</f>
        <v>0.5</v>
      </c>
      <c r="J28" s="122">
        <f t="shared" si="1"/>
        <v>0</v>
      </c>
      <c r="K28" s="122">
        <f t="shared" si="1"/>
        <v>10.1</v>
      </c>
      <c r="L28" s="122">
        <f t="shared" si="1"/>
        <v>42.222222222222221</v>
      </c>
      <c r="M28" s="122">
        <f t="shared" si="1"/>
        <v>2</v>
      </c>
      <c r="N28" s="223"/>
      <c r="O28" s="51">
        <f>SUM(O26:O27)</f>
        <v>0.9</v>
      </c>
      <c r="P28" s="51">
        <f>SUM(P26:P27)</f>
        <v>0</v>
      </c>
      <c r="Q28" s="51">
        <f>SUM(Q26:Q27)</f>
        <v>18.18</v>
      </c>
      <c r="R28" s="51">
        <f>SUM(R26:R27)</f>
        <v>76</v>
      </c>
      <c r="S28" s="51">
        <f>SUM(S26:S27)</f>
        <v>3.6</v>
      </c>
      <c r="T28" s="52"/>
      <c r="U28" s="70"/>
      <c r="V28" s="167" t="s">
        <v>179</v>
      </c>
      <c r="W28" s="52">
        <f>SUM(D37)</f>
        <v>7.5</v>
      </c>
      <c r="X28" s="51"/>
      <c r="Y28" s="51"/>
      <c r="Z28" s="51"/>
      <c r="AA28" s="51"/>
    </row>
    <row r="29" spans="1:42" ht="24" customHeight="1" x14ac:dyDescent="0.3">
      <c r="A29" s="296" t="s">
        <v>22</v>
      </c>
      <c r="B29" s="202" t="s">
        <v>334</v>
      </c>
      <c r="C29" s="107"/>
      <c r="D29" s="107"/>
      <c r="E29" s="107"/>
      <c r="F29" s="110">
        <v>40</v>
      </c>
      <c r="G29" s="110">
        <v>50</v>
      </c>
      <c r="H29" s="100">
        <v>1000</v>
      </c>
      <c r="I29" s="140">
        <v>0.71</v>
      </c>
      <c r="J29" s="140">
        <v>3.04</v>
      </c>
      <c r="K29" s="140">
        <v>4.18</v>
      </c>
      <c r="L29" s="140">
        <v>46.95</v>
      </c>
      <c r="M29" s="149">
        <v>4.75</v>
      </c>
      <c r="N29" s="177">
        <v>17</v>
      </c>
      <c r="O29" s="52">
        <v>7.6</v>
      </c>
      <c r="P29" s="52">
        <v>60.89</v>
      </c>
      <c r="Q29" s="52">
        <v>23.75</v>
      </c>
      <c r="R29" s="52">
        <v>673</v>
      </c>
      <c r="S29" s="52">
        <v>95</v>
      </c>
      <c r="V29" s="166" t="s">
        <v>180</v>
      </c>
    </row>
    <row r="30" spans="1:42" ht="24" customHeight="1" x14ac:dyDescent="0.3">
      <c r="A30" s="297"/>
      <c r="B30" s="202"/>
      <c r="C30" s="107" t="s">
        <v>83</v>
      </c>
      <c r="D30" s="107">
        <v>60</v>
      </c>
      <c r="E30" s="107">
        <v>47</v>
      </c>
      <c r="F30" s="192"/>
      <c r="G30" s="31"/>
      <c r="H30" s="123"/>
      <c r="I30" s="140"/>
      <c r="J30" s="140"/>
      <c r="K30" s="140"/>
      <c r="L30" s="140"/>
      <c r="M30" s="149"/>
      <c r="N30" s="177"/>
      <c r="O30" s="52"/>
      <c r="P30" s="52"/>
      <c r="Q30" s="52"/>
      <c r="R30" s="52"/>
      <c r="S30" s="52"/>
      <c r="V30" s="166"/>
    </row>
    <row r="31" spans="1:42" ht="24" customHeight="1" x14ac:dyDescent="0.3">
      <c r="A31" s="297"/>
      <c r="B31" s="202"/>
      <c r="C31" s="107" t="s">
        <v>51</v>
      </c>
      <c r="D31" s="107">
        <v>3</v>
      </c>
      <c r="E31" s="107">
        <v>3</v>
      </c>
      <c r="F31" s="192"/>
      <c r="G31" s="31"/>
      <c r="H31" s="123"/>
      <c r="I31" s="140"/>
      <c r="J31" s="140"/>
      <c r="K31" s="140"/>
      <c r="L31" s="140"/>
      <c r="M31" s="149"/>
      <c r="N31" s="177"/>
      <c r="O31" s="52"/>
      <c r="P31" s="52"/>
      <c r="Q31" s="52"/>
      <c r="R31" s="52"/>
      <c r="S31" s="52"/>
      <c r="V31" s="166"/>
    </row>
    <row r="32" spans="1:42" ht="24" customHeight="1" x14ac:dyDescent="0.3">
      <c r="A32" s="297"/>
      <c r="B32" s="202" t="s">
        <v>141</v>
      </c>
      <c r="C32" s="107"/>
      <c r="D32" s="107"/>
      <c r="E32" s="107"/>
      <c r="F32" s="110">
        <v>200</v>
      </c>
      <c r="G32" s="110">
        <v>250</v>
      </c>
      <c r="H32" s="123">
        <v>1000</v>
      </c>
      <c r="I32" s="140">
        <f>SUM(O32*G32)/H32</f>
        <v>2.0425</v>
      </c>
      <c r="J32" s="140">
        <f>SUM(P32*G32)/H32</f>
        <v>5.0049999999999999</v>
      </c>
      <c r="K32" s="140">
        <f>SUM(Q32*G32)/H32</f>
        <v>14.1075</v>
      </c>
      <c r="L32" s="140">
        <f>SUM(R32*G32)/H32</f>
        <v>109.75</v>
      </c>
      <c r="M32" s="149">
        <f>SUM(S32*G32)/H32</f>
        <v>8.7874999999999996</v>
      </c>
      <c r="N32" s="177">
        <v>2</v>
      </c>
      <c r="O32" s="52">
        <v>8.17</v>
      </c>
      <c r="P32" s="52">
        <v>20.02</v>
      </c>
      <c r="Q32" s="52">
        <v>56.43</v>
      </c>
      <c r="R32" s="52">
        <v>439</v>
      </c>
      <c r="S32" s="52">
        <v>35.15</v>
      </c>
      <c r="V32" s="166" t="s">
        <v>41</v>
      </c>
      <c r="W32" s="52" t="e">
        <f>SUM(#REF!)</f>
        <v>#REF!</v>
      </c>
    </row>
    <row r="33" spans="1:35" ht="24" customHeight="1" x14ac:dyDescent="0.3">
      <c r="A33" s="297"/>
      <c r="B33" s="201"/>
      <c r="C33" s="101" t="s">
        <v>83</v>
      </c>
      <c r="D33" s="133">
        <f t="shared" ref="D33:D42" si="2">SUM(G33*T33)/H33</f>
        <v>51.25</v>
      </c>
      <c r="E33" s="133">
        <f t="shared" ref="E33:E41" si="3">SUM(G33*U33)/H33</f>
        <v>40</v>
      </c>
      <c r="F33" s="241"/>
      <c r="G33" s="28">
        <f>SUM(G32)</f>
        <v>250</v>
      </c>
      <c r="H33" s="123">
        <v>1000</v>
      </c>
      <c r="I33" s="107"/>
      <c r="J33" s="107"/>
      <c r="K33" s="107"/>
      <c r="L33" s="107"/>
      <c r="M33" s="107"/>
      <c r="N33" s="177"/>
      <c r="T33" s="52">
        <v>205</v>
      </c>
      <c r="U33" s="52">
        <v>160</v>
      </c>
      <c r="V33" s="166" t="s">
        <v>183</v>
      </c>
    </row>
    <row r="34" spans="1:35" ht="24" customHeight="1" x14ac:dyDescent="0.3">
      <c r="A34" s="297"/>
      <c r="B34" s="201"/>
      <c r="C34" s="101" t="s">
        <v>23</v>
      </c>
      <c r="D34" s="133">
        <f t="shared" si="2"/>
        <v>66.75</v>
      </c>
      <c r="E34" s="133">
        <f t="shared" si="3"/>
        <v>50</v>
      </c>
      <c r="F34" s="241"/>
      <c r="G34" s="28">
        <f>SUM(G32)</f>
        <v>250</v>
      </c>
      <c r="H34" s="123">
        <v>1000</v>
      </c>
      <c r="I34" s="107"/>
      <c r="J34" s="107"/>
      <c r="K34" s="107"/>
      <c r="L34" s="107"/>
      <c r="M34" s="107"/>
      <c r="N34" s="177"/>
      <c r="T34" s="52">
        <v>267</v>
      </c>
      <c r="U34" s="52">
        <v>200</v>
      </c>
      <c r="V34" s="166" t="s">
        <v>157</v>
      </c>
    </row>
    <row r="35" spans="1:35" ht="24" customHeight="1" x14ac:dyDescent="0.3">
      <c r="A35" s="297"/>
      <c r="B35" s="201"/>
      <c r="C35" s="101" t="s">
        <v>24</v>
      </c>
      <c r="D35" s="133">
        <f t="shared" si="2"/>
        <v>15.75</v>
      </c>
      <c r="E35" s="133">
        <f t="shared" si="3"/>
        <v>12.5</v>
      </c>
      <c r="F35" s="241"/>
      <c r="G35" s="28">
        <f>SUM(G32)</f>
        <v>250</v>
      </c>
      <c r="H35" s="123">
        <v>1000</v>
      </c>
      <c r="I35" s="107"/>
      <c r="J35" s="107"/>
      <c r="K35" s="107"/>
      <c r="L35" s="107"/>
      <c r="M35" s="107"/>
      <c r="N35" s="177"/>
      <c r="T35" s="52">
        <v>63</v>
      </c>
      <c r="U35" s="52">
        <v>50</v>
      </c>
      <c r="V35" s="166" t="s">
        <v>121</v>
      </c>
    </row>
    <row r="36" spans="1:35" ht="24" customHeight="1" x14ac:dyDescent="0.3">
      <c r="A36" s="297"/>
      <c r="B36" s="201"/>
      <c r="C36" s="101" t="s">
        <v>25</v>
      </c>
      <c r="D36" s="133">
        <f t="shared" si="2"/>
        <v>12</v>
      </c>
      <c r="E36" s="133">
        <f t="shared" si="3"/>
        <v>10</v>
      </c>
      <c r="F36" s="241"/>
      <c r="G36" s="28">
        <f>SUM(G32)</f>
        <v>250</v>
      </c>
      <c r="H36" s="123">
        <v>1000</v>
      </c>
      <c r="I36" s="107"/>
      <c r="J36" s="107"/>
      <c r="K36" s="107"/>
      <c r="L36" s="107"/>
      <c r="M36" s="107"/>
      <c r="N36" s="177"/>
      <c r="T36" s="52">
        <v>48</v>
      </c>
      <c r="U36" s="52">
        <v>40</v>
      </c>
      <c r="V36" s="166" t="s">
        <v>184</v>
      </c>
    </row>
    <row r="37" spans="1:35" ht="24" customHeight="1" x14ac:dyDescent="0.3">
      <c r="A37" s="297"/>
      <c r="B37" s="201"/>
      <c r="C37" s="101" t="s">
        <v>54</v>
      </c>
      <c r="D37" s="133">
        <f t="shared" si="2"/>
        <v>7.5</v>
      </c>
      <c r="E37" s="133">
        <f t="shared" si="3"/>
        <v>7.5</v>
      </c>
      <c r="F37" s="241"/>
      <c r="G37" s="28">
        <f>SUM(G32)</f>
        <v>250</v>
      </c>
      <c r="H37" s="123">
        <v>1000</v>
      </c>
      <c r="I37" s="107"/>
      <c r="J37" s="107"/>
      <c r="K37" s="107"/>
      <c r="L37" s="107"/>
      <c r="M37" s="107"/>
      <c r="N37" s="177"/>
      <c r="T37" s="52">
        <v>30</v>
      </c>
      <c r="U37" s="52">
        <v>30</v>
      </c>
      <c r="V37" s="166" t="s">
        <v>185</v>
      </c>
    </row>
    <row r="38" spans="1:35" ht="24" customHeight="1" x14ac:dyDescent="0.3">
      <c r="A38" s="297"/>
      <c r="B38" s="201"/>
      <c r="C38" s="101" t="s">
        <v>51</v>
      </c>
      <c r="D38" s="133">
        <f t="shared" si="2"/>
        <v>5</v>
      </c>
      <c r="E38" s="133">
        <f t="shared" si="3"/>
        <v>5</v>
      </c>
      <c r="F38" s="241"/>
      <c r="G38" s="28">
        <f>SUM(G32)</f>
        <v>250</v>
      </c>
      <c r="H38" s="123">
        <v>1000</v>
      </c>
      <c r="I38" s="107"/>
      <c r="J38" s="107"/>
      <c r="K38" s="107"/>
      <c r="L38" s="107"/>
      <c r="M38" s="107"/>
      <c r="N38" s="177"/>
      <c r="T38" s="52">
        <v>20</v>
      </c>
      <c r="U38" s="52">
        <v>20</v>
      </c>
      <c r="V38" s="166" t="s">
        <v>61</v>
      </c>
      <c r="W38" s="52" t="e">
        <f>SUM(#REF!)</f>
        <v>#REF!</v>
      </c>
    </row>
    <row r="39" spans="1:35" ht="24" customHeight="1" x14ac:dyDescent="0.3">
      <c r="A39" s="297"/>
      <c r="B39" s="201"/>
      <c r="C39" s="101" t="s">
        <v>31</v>
      </c>
      <c r="D39" s="133">
        <f t="shared" si="2"/>
        <v>1.5</v>
      </c>
      <c r="E39" s="133">
        <f t="shared" si="3"/>
        <v>1.5</v>
      </c>
      <c r="F39" s="241"/>
      <c r="G39" s="28">
        <f>SUM(G32)</f>
        <v>250</v>
      </c>
      <c r="H39" s="123">
        <v>1000</v>
      </c>
      <c r="I39" s="107"/>
      <c r="J39" s="107"/>
      <c r="K39" s="107"/>
      <c r="L39" s="107"/>
      <c r="M39" s="107"/>
      <c r="N39" s="177"/>
      <c r="T39" s="52">
        <v>6</v>
      </c>
      <c r="U39" s="52">
        <v>6</v>
      </c>
      <c r="V39" s="166" t="s">
        <v>96</v>
      </c>
    </row>
    <row r="40" spans="1:35" ht="24" customHeight="1" x14ac:dyDescent="0.3">
      <c r="A40" s="297"/>
      <c r="B40" s="201"/>
      <c r="C40" s="101" t="s">
        <v>84</v>
      </c>
      <c r="D40" s="133">
        <f t="shared" si="2"/>
        <v>175</v>
      </c>
      <c r="E40" s="133">
        <f t="shared" si="3"/>
        <v>175</v>
      </c>
      <c r="F40" s="241"/>
      <c r="G40" s="28">
        <f>SUM(G32)</f>
        <v>250</v>
      </c>
      <c r="H40" s="123">
        <v>1000</v>
      </c>
      <c r="I40" s="107"/>
      <c r="J40" s="107"/>
      <c r="K40" s="107"/>
      <c r="L40" s="107"/>
      <c r="M40" s="107"/>
      <c r="N40" s="177"/>
      <c r="T40" s="52">
        <v>700</v>
      </c>
      <c r="U40" s="52">
        <v>700</v>
      </c>
      <c r="V40" s="166" t="s">
        <v>186</v>
      </c>
    </row>
    <row r="41" spans="1:35" ht="24" customHeight="1" x14ac:dyDescent="0.3">
      <c r="A41" s="297"/>
      <c r="B41" s="201" t="s">
        <v>195</v>
      </c>
      <c r="C41" s="101"/>
      <c r="D41" s="133">
        <f t="shared" si="2"/>
        <v>20</v>
      </c>
      <c r="E41" s="133">
        <f t="shared" si="3"/>
        <v>20</v>
      </c>
      <c r="F41" s="241"/>
      <c r="G41" s="110">
        <v>20</v>
      </c>
      <c r="H41" s="123">
        <v>20</v>
      </c>
      <c r="I41" s="107"/>
      <c r="J41" s="107"/>
      <c r="K41" s="107"/>
      <c r="L41" s="107"/>
      <c r="M41" s="107"/>
      <c r="N41" s="177">
        <v>1</v>
      </c>
      <c r="T41" s="52">
        <v>20</v>
      </c>
      <c r="U41" s="52">
        <v>20</v>
      </c>
      <c r="V41" s="166"/>
    </row>
    <row r="42" spans="1:35" ht="24" customHeight="1" x14ac:dyDescent="0.3">
      <c r="A42" s="297"/>
      <c r="B42" s="218" t="s">
        <v>205</v>
      </c>
      <c r="C42" s="101"/>
      <c r="D42" s="133">
        <f t="shared" si="2"/>
        <v>10</v>
      </c>
      <c r="E42" s="133">
        <f t="shared" ref="E42" si="4">SUM(G42*U42)/H42</f>
        <v>10</v>
      </c>
      <c r="F42" s="241">
        <v>8</v>
      </c>
      <c r="G42" s="110">
        <v>10</v>
      </c>
      <c r="H42" s="123">
        <v>100</v>
      </c>
      <c r="I42" s="140">
        <f>SUM(O42*G42)/H42</f>
        <v>0.26</v>
      </c>
      <c r="J42" s="140">
        <f>SUM(P42*G42)/H42</f>
        <v>1.5</v>
      </c>
      <c r="K42" s="140">
        <f>SUM(Q42*G42)/H42</f>
        <v>0.36</v>
      </c>
      <c r="L42" s="140">
        <f>SUM(R42*G42)/H42</f>
        <v>16</v>
      </c>
      <c r="M42" s="149">
        <f>SUM(S42*G42)/H42</f>
        <v>0</v>
      </c>
      <c r="N42" s="177">
        <v>88</v>
      </c>
      <c r="O42" s="164">
        <v>2.6</v>
      </c>
      <c r="P42" s="164">
        <v>15</v>
      </c>
      <c r="Q42" s="164">
        <v>3.6</v>
      </c>
      <c r="R42" s="164">
        <v>160</v>
      </c>
      <c r="T42" s="52">
        <v>100</v>
      </c>
      <c r="U42" s="52">
        <v>100</v>
      </c>
      <c r="V42" s="166" t="s">
        <v>187</v>
      </c>
      <c r="W42" s="52">
        <f>SUM(D18)</f>
        <v>7.3096446700507611</v>
      </c>
    </row>
    <row r="43" spans="1:35" ht="25.5" customHeight="1" x14ac:dyDescent="0.3">
      <c r="A43" s="297"/>
      <c r="B43" s="202" t="s">
        <v>275</v>
      </c>
      <c r="C43" s="104"/>
      <c r="D43" s="107"/>
      <c r="E43" s="107"/>
      <c r="F43" s="110">
        <v>120</v>
      </c>
      <c r="G43" s="110">
        <v>160</v>
      </c>
      <c r="H43" s="123">
        <v>1000</v>
      </c>
      <c r="I43" s="140">
        <v>14.12</v>
      </c>
      <c r="J43" s="140">
        <v>9.0399999999999991</v>
      </c>
      <c r="K43" s="140">
        <v>20.260000000000002</v>
      </c>
      <c r="L43" s="140">
        <v>219</v>
      </c>
      <c r="M43" s="149">
        <v>20.03</v>
      </c>
      <c r="N43" s="177">
        <v>48</v>
      </c>
      <c r="O43" s="51">
        <v>19.079999999999998</v>
      </c>
      <c r="P43" s="51">
        <v>30.81</v>
      </c>
      <c r="Q43" s="51">
        <v>120.14</v>
      </c>
      <c r="R43" s="51">
        <v>834</v>
      </c>
      <c r="S43" s="51">
        <v>104.97</v>
      </c>
      <c r="V43" s="166" t="s">
        <v>187</v>
      </c>
      <c r="AB43" s="51"/>
      <c r="AC43" s="51"/>
      <c r="AD43" s="51"/>
      <c r="AE43" s="51"/>
      <c r="AF43" s="51"/>
      <c r="AG43" s="51"/>
      <c r="AH43" s="51"/>
      <c r="AI43" s="51"/>
    </row>
    <row r="44" spans="1:35" ht="25.5" customHeight="1" x14ac:dyDescent="0.3">
      <c r="A44" s="297"/>
      <c r="B44" s="201"/>
      <c r="C44" s="104" t="s">
        <v>250</v>
      </c>
      <c r="D44" s="133">
        <v>121</v>
      </c>
      <c r="E44" s="133">
        <v>96</v>
      </c>
      <c r="F44" s="241"/>
      <c r="G44" s="28">
        <f>SUM(G43)</f>
        <v>160</v>
      </c>
      <c r="H44" s="123">
        <v>1000</v>
      </c>
      <c r="I44" s="101"/>
      <c r="J44" s="101"/>
      <c r="K44" s="101"/>
      <c r="L44" s="101"/>
      <c r="M44" s="101"/>
      <c r="N44" s="177"/>
      <c r="T44" s="52">
        <v>920</v>
      </c>
      <c r="U44" s="52">
        <v>690</v>
      </c>
      <c r="V44" s="166" t="s">
        <v>101</v>
      </c>
      <c r="AB44" s="51"/>
      <c r="AC44" s="51"/>
      <c r="AD44" s="51"/>
      <c r="AE44" s="51"/>
      <c r="AF44" s="51"/>
      <c r="AG44" s="51"/>
      <c r="AH44" s="51"/>
      <c r="AI44" s="51"/>
    </row>
    <row r="45" spans="1:35" ht="25.5" customHeight="1" x14ac:dyDescent="0.3">
      <c r="A45" s="297"/>
      <c r="B45" s="201"/>
      <c r="C45" s="104" t="s">
        <v>145</v>
      </c>
      <c r="D45" s="133">
        <v>81</v>
      </c>
      <c r="E45" s="133">
        <v>60</v>
      </c>
      <c r="F45" s="241"/>
      <c r="G45" s="28">
        <f>SUM(G43)</f>
        <v>160</v>
      </c>
      <c r="H45" s="123">
        <v>1000</v>
      </c>
      <c r="I45" s="101"/>
      <c r="J45" s="101"/>
      <c r="K45" s="101"/>
      <c r="L45" s="101"/>
      <c r="M45" s="101"/>
      <c r="N45" s="177"/>
      <c r="T45" s="52">
        <v>260</v>
      </c>
      <c r="U45" s="52">
        <v>208</v>
      </c>
      <c r="V45" s="166" t="s">
        <v>188</v>
      </c>
      <c r="AB45" s="51"/>
      <c r="AC45" s="51"/>
      <c r="AD45" s="51"/>
      <c r="AE45" s="51"/>
      <c r="AF45" s="51"/>
      <c r="AG45" s="51"/>
      <c r="AH45" s="51"/>
      <c r="AI45" s="51"/>
    </row>
    <row r="46" spans="1:35" ht="25.5" customHeight="1" x14ac:dyDescent="0.3">
      <c r="A46" s="297"/>
      <c r="B46" s="201"/>
      <c r="C46" s="101" t="s">
        <v>67</v>
      </c>
      <c r="D46" s="133">
        <v>8</v>
      </c>
      <c r="E46" s="133">
        <v>23</v>
      </c>
      <c r="F46" s="241"/>
      <c r="G46" s="28">
        <f>SUM(G43)</f>
        <v>160</v>
      </c>
      <c r="H46" s="123">
        <v>1000</v>
      </c>
      <c r="I46" s="101"/>
      <c r="J46" s="101"/>
      <c r="K46" s="101"/>
      <c r="L46" s="101"/>
      <c r="M46" s="101"/>
      <c r="N46" s="177"/>
      <c r="T46" s="52">
        <v>126</v>
      </c>
      <c r="U46" s="52">
        <v>120</v>
      </c>
      <c r="V46" s="166" t="s">
        <v>189</v>
      </c>
      <c r="AB46" s="51"/>
      <c r="AC46" s="51"/>
      <c r="AD46" s="51"/>
      <c r="AE46" s="51"/>
      <c r="AF46" s="51"/>
      <c r="AG46" s="51"/>
      <c r="AH46" s="51"/>
      <c r="AI46" s="51"/>
    </row>
    <row r="47" spans="1:35" ht="25.5" customHeight="1" x14ac:dyDescent="0.3">
      <c r="A47" s="297"/>
      <c r="B47" s="201"/>
      <c r="C47" s="113" t="s">
        <v>26</v>
      </c>
      <c r="D47" s="133">
        <v>4</v>
      </c>
      <c r="E47" s="133">
        <v>4</v>
      </c>
      <c r="F47" s="241"/>
      <c r="G47" s="28">
        <f>SUM(G43)</f>
        <v>160</v>
      </c>
      <c r="H47" s="123">
        <v>1000</v>
      </c>
      <c r="I47" s="101"/>
      <c r="J47" s="101"/>
      <c r="K47" s="101"/>
      <c r="L47" s="101"/>
      <c r="M47" s="101"/>
      <c r="N47" s="177"/>
      <c r="T47" s="52">
        <v>35</v>
      </c>
      <c r="U47" s="52">
        <v>35</v>
      </c>
      <c r="V47" s="166" t="s">
        <v>20</v>
      </c>
      <c r="AB47" s="51"/>
      <c r="AC47" s="51"/>
      <c r="AD47" s="51"/>
      <c r="AE47" s="51"/>
      <c r="AF47" s="51"/>
      <c r="AG47" s="51"/>
      <c r="AH47" s="51"/>
      <c r="AI47" s="51"/>
    </row>
    <row r="48" spans="1:35" ht="25.5" customHeight="1" x14ac:dyDescent="0.3">
      <c r="A48" s="297"/>
      <c r="B48" s="202"/>
      <c r="C48" s="107" t="s">
        <v>25</v>
      </c>
      <c r="D48" s="107">
        <v>16</v>
      </c>
      <c r="E48" s="107">
        <v>13</v>
      </c>
      <c r="F48" s="192"/>
      <c r="G48" s="31"/>
      <c r="H48" s="123"/>
      <c r="I48" s="140"/>
      <c r="J48" s="140"/>
      <c r="K48" s="140"/>
      <c r="L48" s="140"/>
      <c r="M48" s="149"/>
      <c r="N48" s="177"/>
      <c r="O48" s="52">
        <v>12.44</v>
      </c>
      <c r="P48" s="52">
        <v>9.24</v>
      </c>
      <c r="Q48" s="52">
        <v>12.56</v>
      </c>
      <c r="R48" s="52">
        <v>183</v>
      </c>
      <c r="S48" s="52">
        <v>0.12</v>
      </c>
      <c r="V48" s="166" t="s">
        <v>190</v>
      </c>
      <c r="AB48" s="51"/>
      <c r="AC48" s="51"/>
      <c r="AD48" s="51"/>
      <c r="AE48" s="51"/>
      <c r="AF48" s="51"/>
      <c r="AG48" s="51"/>
      <c r="AH48" s="51"/>
      <c r="AI48" s="51"/>
    </row>
    <row r="49" spans="1:35" ht="25.5" customHeight="1" x14ac:dyDescent="0.3">
      <c r="A49" s="297"/>
      <c r="B49" s="201"/>
      <c r="C49" s="101" t="s">
        <v>276</v>
      </c>
      <c r="D49" s="133" t="s">
        <v>277</v>
      </c>
      <c r="E49" s="133">
        <v>5</v>
      </c>
      <c r="F49" s="241"/>
      <c r="G49" s="28">
        <f>SUM(G48)</f>
        <v>0</v>
      </c>
      <c r="H49" s="123">
        <v>80</v>
      </c>
      <c r="I49" s="107"/>
      <c r="J49" s="107"/>
      <c r="K49" s="107"/>
      <c r="L49" s="107"/>
      <c r="M49" s="107"/>
      <c r="N49" s="177"/>
      <c r="T49" s="52">
        <v>80</v>
      </c>
      <c r="U49" s="52">
        <v>59</v>
      </c>
      <c r="V49" s="166" t="s">
        <v>133</v>
      </c>
      <c r="AB49" s="51"/>
      <c r="AC49" s="51"/>
      <c r="AD49" s="51"/>
      <c r="AE49" s="51"/>
      <c r="AF49" s="51"/>
      <c r="AG49" s="51"/>
      <c r="AH49" s="51"/>
      <c r="AI49" s="51"/>
    </row>
    <row r="50" spans="1:35" ht="25.5" customHeight="1" x14ac:dyDescent="0.3">
      <c r="A50" s="297"/>
      <c r="B50" s="201" t="s">
        <v>325</v>
      </c>
      <c r="C50" s="101"/>
      <c r="D50" s="133"/>
      <c r="E50" s="133"/>
      <c r="F50" s="241">
        <v>30</v>
      </c>
      <c r="G50" s="110">
        <v>50</v>
      </c>
      <c r="H50" s="123">
        <v>80</v>
      </c>
      <c r="I50" s="107">
        <v>1.33</v>
      </c>
      <c r="J50" s="107">
        <v>4.6100000000000003</v>
      </c>
      <c r="K50" s="107">
        <v>4.3899999999999997</v>
      </c>
      <c r="L50" s="107">
        <v>66.599999999999994</v>
      </c>
      <c r="M50" s="107">
        <v>0.16</v>
      </c>
      <c r="N50" s="177">
        <v>86</v>
      </c>
      <c r="O50" s="52"/>
      <c r="P50" s="52"/>
      <c r="Q50" s="52"/>
      <c r="R50" s="52"/>
      <c r="S50" s="52"/>
      <c r="T50" s="52">
        <v>14</v>
      </c>
      <c r="U50" s="52">
        <v>14</v>
      </c>
      <c r="V50" s="166" t="s">
        <v>191</v>
      </c>
      <c r="W50" s="52">
        <f>SUM(D76)</f>
        <v>8.6</v>
      </c>
      <c r="AB50" s="51"/>
      <c r="AC50" s="51"/>
      <c r="AD50" s="51"/>
      <c r="AE50" s="51"/>
      <c r="AF50" s="51"/>
      <c r="AG50" s="51"/>
      <c r="AH50" s="51"/>
      <c r="AI50" s="51"/>
    </row>
    <row r="51" spans="1:35" ht="25.5" customHeight="1" x14ac:dyDescent="0.3">
      <c r="A51" s="297"/>
      <c r="B51" s="201"/>
      <c r="C51" s="101" t="s">
        <v>117</v>
      </c>
      <c r="D51" s="133">
        <v>12.5</v>
      </c>
      <c r="E51" s="133">
        <v>12.5</v>
      </c>
      <c r="F51" s="241"/>
      <c r="G51" s="28">
        <f>SUM(G48)</f>
        <v>0</v>
      </c>
      <c r="H51" s="123">
        <v>80</v>
      </c>
      <c r="I51" s="107"/>
      <c r="J51" s="107"/>
      <c r="K51" s="107"/>
      <c r="L51" s="107"/>
      <c r="M51" s="107"/>
      <c r="N51" s="177"/>
      <c r="T51" s="52">
        <v>19</v>
      </c>
      <c r="U51" s="52">
        <v>19</v>
      </c>
      <c r="V51" s="166" t="s">
        <v>140</v>
      </c>
      <c r="W51" s="52">
        <f>SUM(D75)</f>
        <v>15</v>
      </c>
      <c r="AB51" s="51"/>
      <c r="AC51" s="51"/>
      <c r="AD51" s="51"/>
      <c r="AE51" s="51"/>
      <c r="AF51" s="51"/>
      <c r="AG51" s="51"/>
      <c r="AH51" s="51"/>
      <c r="AI51" s="51"/>
    </row>
    <row r="52" spans="1:35" ht="25.5" customHeight="1" x14ac:dyDescent="0.3">
      <c r="A52" s="297"/>
      <c r="B52" s="201"/>
      <c r="C52" s="101" t="s">
        <v>55</v>
      </c>
      <c r="D52" s="133">
        <v>3.75</v>
      </c>
      <c r="E52" s="133">
        <v>3.75</v>
      </c>
      <c r="F52" s="241"/>
      <c r="G52" s="28">
        <f>SUM(G48)</f>
        <v>0</v>
      </c>
      <c r="H52" s="123">
        <v>80</v>
      </c>
      <c r="I52" s="107"/>
      <c r="J52" s="107"/>
      <c r="K52" s="107"/>
      <c r="L52" s="107"/>
      <c r="M52" s="107"/>
      <c r="N52" s="177"/>
      <c r="T52" s="52">
        <v>8</v>
      </c>
      <c r="U52" s="52">
        <v>8</v>
      </c>
      <c r="V52" s="166" t="s">
        <v>192</v>
      </c>
      <c r="W52" s="52" t="e">
        <f>SUM(D10,D16,#REF!,D57,D64,D72)</f>
        <v>#REF!</v>
      </c>
      <c r="AB52" s="51"/>
      <c r="AC52" s="51"/>
      <c r="AD52" s="51"/>
      <c r="AE52" s="51"/>
      <c r="AF52" s="51"/>
      <c r="AG52" s="51"/>
      <c r="AH52" s="51"/>
      <c r="AI52" s="51"/>
    </row>
    <row r="53" spans="1:35" ht="25.5" customHeight="1" x14ac:dyDescent="0.3">
      <c r="A53" s="297"/>
      <c r="B53" s="201"/>
      <c r="C53" s="101" t="s">
        <v>27</v>
      </c>
      <c r="D53" s="133">
        <v>37.5</v>
      </c>
      <c r="E53" s="133">
        <v>37.5</v>
      </c>
      <c r="F53" s="241"/>
      <c r="G53" s="28"/>
      <c r="H53" s="123"/>
      <c r="I53" s="107"/>
      <c r="J53" s="107"/>
      <c r="K53" s="107"/>
      <c r="L53" s="107"/>
      <c r="M53" s="107"/>
      <c r="N53" s="177"/>
      <c r="T53" s="52"/>
      <c r="U53" s="52"/>
      <c r="V53" s="166"/>
      <c r="W53" s="52"/>
      <c r="AB53" s="51"/>
      <c r="AC53" s="51"/>
      <c r="AD53" s="51"/>
      <c r="AE53" s="51"/>
      <c r="AF53" s="51"/>
      <c r="AG53" s="51"/>
      <c r="AH53" s="51"/>
      <c r="AI53" s="51"/>
    </row>
    <row r="54" spans="1:35" ht="25.5" customHeight="1" x14ac:dyDescent="0.3">
      <c r="A54" s="297"/>
      <c r="B54" s="201"/>
      <c r="C54" s="101" t="s">
        <v>111</v>
      </c>
      <c r="D54" s="133">
        <v>0.4</v>
      </c>
      <c r="E54" s="133">
        <v>0.4</v>
      </c>
      <c r="F54" s="241"/>
      <c r="G54" s="28"/>
      <c r="H54" s="123"/>
      <c r="I54" s="107"/>
      <c r="J54" s="107"/>
      <c r="K54" s="107"/>
      <c r="L54" s="107"/>
      <c r="M54" s="107"/>
      <c r="N54" s="177"/>
      <c r="T54" s="52"/>
      <c r="U54" s="52"/>
      <c r="V54" s="166"/>
      <c r="W54" s="52"/>
      <c r="AB54" s="51"/>
      <c r="AC54" s="51"/>
      <c r="AD54" s="51"/>
      <c r="AE54" s="51"/>
      <c r="AF54" s="51"/>
      <c r="AG54" s="51"/>
      <c r="AH54" s="51"/>
      <c r="AI54" s="51"/>
    </row>
    <row r="55" spans="1:35" ht="24" customHeight="1" x14ac:dyDescent="0.3">
      <c r="A55" s="297"/>
      <c r="B55" s="104" t="s">
        <v>296</v>
      </c>
      <c r="C55" s="104"/>
      <c r="D55" s="133"/>
      <c r="E55" s="133"/>
      <c r="F55" s="241">
        <v>150</v>
      </c>
      <c r="G55" s="110">
        <v>180</v>
      </c>
      <c r="H55" s="123">
        <v>1000</v>
      </c>
      <c r="I55" s="140">
        <f>SUM(O55*G55)/H55</f>
        <v>0.14399999999999999</v>
      </c>
      <c r="J55" s="140">
        <f>SUM(P55*G55)/H55</f>
        <v>0.14399999999999999</v>
      </c>
      <c r="K55" s="140">
        <f>SUM(Q55*G55)/H55</f>
        <v>21.492000000000001</v>
      </c>
      <c r="L55" s="140">
        <f>SUM(R55*G55)/H55</f>
        <v>87.84</v>
      </c>
      <c r="M55" s="149">
        <f>SUM(S55*G55)/H55</f>
        <v>1.548</v>
      </c>
      <c r="N55" s="177">
        <v>79</v>
      </c>
      <c r="O55" s="75">
        <v>0.8</v>
      </c>
      <c r="P55" s="75">
        <v>0.8</v>
      </c>
      <c r="Q55" s="75">
        <v>119.4</v>
      </c>
      <c r="R55" s="75">
        <v>488</v>
      </c>
      <c r="S55" s="75">
        <v>8.6</v>
      </c>
      <c r="V55" s="166" t="s">
        <v>194</v>
      </c>
      <c r="W55" s="52" t="e">
        <f>SUM(#REF!,D38)</f>
        <v>#REF!</v>
      </c>
    </row>
    <row r="56" spans="1:35" ht="24" customHeight="1" x14ac:dyDescent="0.3">
      <c r="A56" s="297"/>
      <c r="B56" s="104"/>
      <c r="C56" s="104" t="s">
        <v>292</v>
      </c>
      <c r="D56" s="133">
        <v>10.8</v>
      </c>
      <c r="E56" s="133">
        <v>10.8</v>
      </c>
      <c r="F56" s="241"/>
      <c r="G56" s="28">
        <f>SUM(G55)</f>
        <v>180</v>
      </c>
      <c r="H56" s="123">
        <v>1000</v>
      </c>
      <c r="I56" s="145"/>
      <c r="J56" s="145"/>
      <c r="K56" s="145"/>
      <c r="L56" s="153"/>
      <c r="M56" s="145"/>
      <c r="N56" s="177"/>
      <c r="O56" s="75"/>
      <c r="P56" s="75"/>
      <c r="Q56" s="75"/>
      <c r="R56" s="75"/>
      <c r="S56" s="75"/>
      <c r="T56" s="51">
        <v>227</v>
      </c>
      <c r="U56" s="51">
        <v>200</v>
      </c>
      <c r="V56" s="166" t="s">
        <v>195</v>
      </c>
      <c r="W56" s="52">
        <f>SUM(D75,D94,D100,D43)</f>
        <v>21.16</v>
      </c>
    </row>
    <row r="57" spans="1:35" ht="24" customHeight="1" x14ac:dyDescent="0.3">
      <c r="A57" s="297"/>
      <c r="B57" s="104"/>
      <c r="C57" s="113" t="s">
        <v>27</v>
      </c>
      <c r="D57" s="133">
        <v>194.4</v>
      </c>
      <c r="E57" s="133">
        <v>194.4</v>
      </c>
      <c r="F57" s="241"/>
      <c r="G57" s="28">
        <f>SUM(G55)</f>
        <v>180</v>
      </c>
      <c r="H57" s="123">
        <v>1000</v>
      </c>
      <c r="I57" s="145"/>
      <c r="J57" s="145"/>
      <c r="K57" s="145"/>
      <c r="L57" s="153"/>
      <c r="M57" s="145"/>
      <c r="N57" s="177"/>
      <c r="O57" s="75"/>
      <c r="P57" s="75"/>
      <c r="Q57" s="75"/>
      <c r="R57" s="75"/>
      <c r="S57" s="75"/>
      <c r="T57" s="73">
        <v>860</v>
      </c>
      <c r="U57" s="73">
        <v>860</v>
      </c>
      <c r="V57" s="166" t="s">
        <v>196</v>
      </c>
    </row>
    <row r="58" spans="1:35" ht="24" customHeight="1" x14ac:dyDescent="0.3">
      <c r="A58" s="297"/>
      <c r="B58" s="104"/>
      <c r="C58" s="104" t="s">
        <v>31</v>
      </c>
      <c r="D58" s="133">
        <v>21.6</v>
      </c>
      <c r="E58" s="133">
        <v>21.6</v>
      </c>
      <c r="F58" s="241"/>
      <c r="G58" s="28">
        <f>SUM(G55)</f>
        <v>180</v>
      </c>
      <c r="H58" s="123">
        <v>1000</v>
      </c>
      <c r="I58" s="145"/>
      <c r="J58" s="145"/>
      <c r="K58" s="145"/>
      <c r="L58" s="153"/>
      <c r="M58" s="145"/>
      <c r="N58" s="177"/>
      <c r="O58" s="75"/>
      <c r="P58" s="75"/>
      <c r="Q58" s="75"/>
      <c r="R58" s="75"/>
      <c r="S58" s="75"/>
      <c r="T58" s="73">
        <v>100</v>
      </c>
      <c r="U58" s="73">
        <v>100</v>
      </c>
      <c r="V58" s="166" t="s">
        <v>33</v>
      </c>
      <c r="W58" s="52">
        <f>SUM(D9,D52,D78,D87,D95,D68)</f>
        <v>259.85000000000002</v>
      </c>
    </row>
    <row r="59" spans="1:35" ht="24" customHeight="1" x14ac:dyDescent="0.3">
      <c r="A59" s="297"/>
      <c r="B59" s="104"/>
      <c r="C59" s="104" t="s">
        <v>297</v>
      </c>
      <c r="D59" s="133">
        <v>7.2</v>
      </c>
      <c r="E59" s="133">
        <v>7.2</v>
      </c>
      <c r="F59" s="241"/>
      <c r="G59" s="28"/>
      <c r="H59" s="123"/>
      <c r="I59" s="145"/>
      <c r="J59" s="145"/>
      <c r="K59" s="145"/>
      <c r="L59" s="153"/>
      <c r="M59" s="145"/>
      <c r="N59" s="177"/>
      <c r="O59" s="75"/>
      <c r="P59" s="75"/>
      <c r="Q59" s="75"/>
      <c r="R59" s="75"/>
      <c r="S59" s="75"/>
      <c r="T59" s="73"/>
      <c r="U59" s="73"/>
      <c r="V59" s="166"/>
      <c r="W59" s="52"/>
    </row>
    <row r="60" spans="1:35" ht="24" customHeight="1" x14ac:dyDescent="0.3">
      <c r="A60" s="297"/>
      <c r="B60" s="104"/>
      <c r="C60" s="104" t="s">
        <v>62</v>
      </c>
      <c r="D60" s="133">
        <f>SUM(G60*T60)/H60</f>
        <v>0.18</v>
      </c>
      <c r="E60" s="133">
        <f>SUM(G60*U60)/H60</f>
        <v>0.18</v>
      </c>
      <c r="F60" s="241"/>
      <c r="G60" s="28">
        <f>SUM(G55)</f>
        <v>180</v>
      </c>
      <c r="H60" s="123">
        <v>1000</v>
      </c>
      <c r="I60" s="145"/>
      <c r="J60" s="145"/>
      <c r="K60" s="145"/>
      <c r="L60" s="153"/>
      <c r="M60" s="145"/>
      <c r="N60" s="177"/>
      <c r="O60" s="75"/>
      <c r="P60" s="75"/>
      <c r="Q60" s="75"/>
      <c r="R60" s="75"/>
      <c r="S60" s="75"/>
      <c r="T60" s="73">
        <v>1</v>
      </c>
      <c r="U60" s="73">
        <v>1</v>
      </c>
      <c r="V60" s="166" t="s">
        <v>197</v>
      </c>
    </row>
    <row r="61" spans="1:35" ht="24" customHeight="1" x14ac:dyDescent="0.3">
      <c r="A61" s="297"/>
      <c r="B61" s="205" t="s">
        <v>28</v>
      </c>
      <c r="C61" s="104"/>
      <c r="D61" s="133">
        <f>SUM(G61*T61)/H61</f>
        <v>50</v>
      </c>
      <c r="E61" s="133">
        <f>SUM(G61*U61)/H61</f>
        <v>50</v>
      </c>
      <c r="F61" s="241">
        <v>30</v>
      </c>
      <c r="G61" s="110">
        <v>50</v>
      </c>
      <c r="H61" s="123">
        <v>40</v>
      </c>
      <c r="I61" s="140">
        <f>SUM(O61*G61)/H61</f>
        <v>3.0625000000000004</v>
      </c>
      <c r="J61" s="140">
        <f>SUM(P61*G61)/H61</f>
        <v>0.1</v>
      </c>
      <c r="K61" s="140">
        <f>SUM(Q61*G61)/H61</f>
        <v>9.4375</v>
      </c>
      <c r="L61" s="140">
        <f>SUM(R61*G61)/H61</f>
        <v>18.274999999999999</v>
      </c>
      <c r="M61" s="149">
        <f>SUM(S61*G61)/H61</f>
        <v>0</v>
      </c>
      <c r="N61" s="177">
        <v>92</v>
      </c>
      <c r="O61" s="79">
        <v>2.4500000000000002</v>
      </c>
      <c r="P61" s="79">
        <v>0.08</v>
      </c>
      <c r="Q61" s="79">
        <v>7.55</v>
      </c>
      <c r="R61" s="79">
        <v>14.62</v>
      </c>
      <c r="S61" s="80">
        <v>0</v>
      </c>
      <c r="T61" s="73">
        <v>40</v>
      </c>
      <c r="U61" s="73">
        <v>40</v>
      </c>
      <c r="V61" s="166" t="s">
        <v>198</v>
      </c>
    </row>
    <row r="62" spans="1:35" ht="24" customHeight="1" x14ac:dyDescent="0.3">
      <c r="A62" s="297"/>
      <c r="B62" s="203"/>
      <c r="C62" s="104"/>
      <c r="D62" s="133"/>
      <c r="E62" s="133"/>
      <c r="F62" s="241"/>
      <c r="G62" s="110"/>
      <c r="H62" s="234"/>
      <c r="I62" s="145"/>
      <c r="J62" s="145"/>
      <c r="K62" s="145"/>
      <c r="L62" s="153"/>
      <c r="M62" s="145"/>
      <c r="N62" s="177"/>
      <c r="O62" s="75"/>
      <c r="P62" s="75"/>
      <c r="Q62" s="75"/>
      <c r="R62" s="75"/>
      <c r="S62" s="75"/>
      <c r="V62" s="166" t="s">
        <v>94</v>
      </c>
    </row>
    <row r="63" spans="1:35" ht="24" customHeight="1" x14ac:dyDescent="0.3">
      <c r="A63" s="297"/>
      <c r="B63" s="205"/>
      <c r="C63" s="104"/>
      <c r="D63" s="132"/>
      <c r="E63" s="146"/>
      <c r="F63" s="250"/>
      <c r="G63" s="31"/>
      <c r="H63" s="234"/>
      <c r="I63" s="140"/>
      <c r="J63" s="140"/>
      <c r="K63" s="140"/>
      <c r="L63" s="140"/>
      <c r="M63" s="149"/>
      <c r="N63" s="177"/>
      <c r="O63" s="79"/>
      <c r="P63" s="79"/>
      <c r="Q63" s="79"/>
      <c r="R63" s="79"/>
      <c r="S63" s="80"/>
      <c r="V63" s="166" t="s">
        <v>199</v>
      </c>
      <c r="W63" s="52">
        <f>SUM(D50)</f>
        <v>0</v>
      </c>
    </row>
    <row r="64" spans="1:35" s="173" customFormat="1" ht="24" customHeight="1" x14ac:dyDescent="0.3">
      <c r="A64" s="297"/>
      <c r="B64" s="202"/>
      <c r="C64" s="2"/>
      <c r="D64" s="132"/>
      <c r="E64" s="146"/>
      <c r="F64" s="250"/>
      <c r="G64" s="28"/>
      <c r="H64" s="234"/>
      <c r="I64" s="132"/>
      <c r="J64" s="107"/>
      <c r="K64" s="107"/>
      <c r="L64" s="107"/>
      <c r="M64" s="132"/>
      <c r="N64" s="177"/>
      <c r="O64" s="52"/>
      <c r="P64" s="51"/>
      <c r="Q64" s="51"/>
      <c r="R64" s="51"/>
      <c r="S64" s="52"/>
      <c r="T64" s="51"/>
      <c r="U64" s="51"/>
      <c r="V64" s="166" t="s">
        <v>200</v>
      </c>
      <c r="W64" s="51"/>
      <c r="X64" s="51"/>
      <c r="Y64" s="51"/>
      <c r="Z64" s="51"/>
      <c r="AA64" s="51"/>
    </row>
    <row r="65" spans="1:27" s="175" customFormat="1" ht="24" customHeight="1" x14ac:dyDescent="0.3">
      <c r="A65" s="298"/>
      <c r="B65" s="345" t="s">
        <v>65</v>
      </c>
      <c r="C65" s="314"/>
      <c r="D65" s="315"/>
      <c r="E65" s="316"/>
      <c r="F65" s="313">
        <v>608</v>
      </c>
      <c r="G65" s="28">
        <v>800</v>
      </c>
      <c r="H65" s="123"/>
      <c r="I65" s="315">
        <f>SUM(I29:I64)</f>
        <v>21.668999999999997</v>
      </c>
      <c r="J65" s="315">
        <f>SUM(J29:J64)</f>
        <v>23.439</v>
      </c>
      <c r="K65" s="315">
        <f>SUM(K29:K64)</f>
        <v>74.227000000000004</v>
      </c>
      <c r="L65" s="315">
        <f>SUM(L29:L64)</f>
        <v>564.41499999999996</v>
      </c>
      <c r="M65" s="315">
        <f>SUM(M29:M64)</f>
        <v>35.275500000000001</v>
      </c>
      <c r="N65" s="259">
        <f>SUM(N29:N64)</f>
        <v>413</v>
      </c>
      <c r="O65" s="52">
        <f>SUM(O29:O64)</f>
        <v>53.14</v>
      </c>
      <c r="P65" s="52">
        <f>SUM(P29:P64)</f>
        <v>136.84000000000003</v>
      </c>
      <c r="Q65" s="52">
        <f>SUM(Q29:Q64)</f>
        <v>343.43</v>
      </c>
      <c r="R65" s="52">
        <f>SUM(R29:R64)</f>
        <v>2791.62</v>
      </c>
      <c r="S65" s="52">
        <f>SUM(S29:S64)</f>
        <v>243.84</v>
      </c>
      <c r="T65" s="51"/>
      <c r="U65" s="51"/>
      <c r="V65" s="166" t="s">
        <v>201</v>
      </c>
      <c r="W65" s="51"/>
      <c r="X65" s="51"/>
      <c r="Y65" s="51"/>
      <c r="Z65" s="51"/>
      <c r="AA65" s="51"/>
    </row>
    <row r="66" spans="1:27" s="212" customFormat="1" ht="24.75" customHeight="1" x14ac:dyDescent="0.3">
      <c r="A66" s="296" t="s">
        <v>30</v>
      </c>
      <c r="B66" s="64" t="s">
        <v>326</v>
      </c>
      <c r="C66" s="71"/>
      <c r="D66" s="83"/>
      <c r="E66" s="83"/>
      <c r="F66" s="260">
        <v>40</v>
      </c>
      <c r="G66" s="81">
        <v>60</v>
      </c>
      <c r="H66" s="29">
        <v>1000</v>
      </c>
      <c r="I66" s="151">
        <f>SUM(O66*G66)/H66</f>
        <v>1.4088000000000001</v>
      </c>
      <c r="J66" s="151">
        <f>SUM(P66*G66)/H66</f>
        <v>2.7582</v>
      </c>
      <c r="K66" s="151">
        <f>SUM(Q66*G66)/H66</f>
        <v>7.3997999999999999</v>
      </c>
      <c r="L66" s="151">
        <f>SUM(R66*G66)/H66</f>
        <v>60.06</v>
      </c>
      <c r="M66" s="163">
        <f>SUM(S66*G66)/H66</f>
        <v>4.032</v>
      </c>
      <c r="N66" s="200">
        <v>109</v>
      </c>
      <c r="O66" s="52">
        <v>23.48</v>
      </c>
      <c r="P66" s="52">
        <v>45.97</v>
      </c>
      <c r="Q66" s="52">
        <v>123.33</v>
      </c>
      <c r="R66" s="52">
        <v>1001</v>
      </c>
      <c r="S66" s="52">
        <v>67.2</v>
      </c>
      <c r="T66" s="72"/>
      <c r="U66" s="72"/>
      <c r="V66" s="166" t="s">
        <v>203</v>
      </c>
      <c r="W66" s="51"/>
      <c r="X66" s="51"/>
      <c r="Y66" s="51"/>
      <c r="Z66" s="51"/>
    </row>
    <row r="67" spans="1:27" s="212" customFormat="1" ht="24.75" customHeight="1" x14ac:dyDescent="0.3">
      <c r="A67" s="297"/>
      <c r="B67" s="64"/>
      <c r="C67" s="68" t="s">
        <v>181</v>
      </c>
      <c r="D67" s="66">
        <v>63</v>
      </c>
      <c r="E67" s="66">
        <v>60</v>
      </c>
      <c r="F67" s="253"/>
      <c r="G67" s="76">
        <f>SUM(G66)</f>
        <v>60</v>
      </c>
      <c r="H67" s="29">
        <v>1000</v>
      </c>
      <c r="I67" s="150"/>
      <c r="J67" s="150"/>
      <c r="K67" s="150"/>
      <c r="L67" s="150"/>
      <c r="M67" s="84"/>
      <c r="N67" s="200"/>
      <c r="O67" s="51"/>
      <c r="P67" s="51"/>
      <c r="Q67" s="51"/>
      <c r="R67" s="51"/>
      <c r="S67" s="51"/>
      <c r="T67" s="70">
        <v>1021</v>
      </c>
      <c r="U67" s="70">
        <v>800</v>
      </c>
      <c r="V67" s="166" t="s">
        <v>204</v>
      </c>
      <c r="W67" s="52">
        <f>SUM(D72)</f>
        <v>0</v>
      </c>
      <c r="X67" s="51"/>
      <c r="Y67" s="51"/>
      <c r="Z67" s="51"/>
    </row>
    <row r="68" spans="1:27" s="212" customFormat="1" ht="24.75" customHeight="1" x14ac:dyDescent="0.3">
      <c r="A68" s="297"/>
      <c r="B68" s="64" t="s">
        <v>122</v>
      </c>
      <c r="C68" s="68"/>
      <c r="D68" s="66"/>
      <c r="E68" s="66"/>
      <c r="F68" s="253">
        <v>120</v>
      </c>
      <c r="G68" s="81">
        <v>150</v>
      </c>
      <c r="H68" s="29">
        <v>1000</v>
      </c>
      <c r="I68" s="84">
        <v>3.65</v>
      </c>
      <c r="J68" s="84">
        <v>5.37</v>
      </c>
      <c r="K68" s="84">
        <v>36.68</v>
      </c>
      <c r="L68" s="84">
        <v>209.7</v>
      </c>
      <c r="M68" s="84">
        <v>0</v>
      </c>
      <c r="N68" s="200">
        <v>62</v>
      </c>
      <c r="O68" s="51"/>
      <c r="P68" s="51"/>
      <c r="Q68" s="51"/>
      <c r="R68" s="51"/>
      <c r="S68" s="51"/>
      <c r="T68" s="70">
        <v>196</v>
      </c>
      <c r="U68" s="70">
        <v>165</v>
      </c>
      <c r="V68" s="166" t="s">
        <v>205</v>
      </c>
      <c r="W68" s="52" t="e">
        <f>SUM(#REF!)</f>
        <v>#REF!</v>
      </c>
      <c r="X68" s="51"/>
      <c r="Y68" s="51"/>
      <c r="Z68" s="51"/>
    </row>
    <row r="69" spans="1:27" s="212" customFormat="1" ht="24.75" customHeight="1" x14ac:dyDescent="0.3">
      <c r="A69" s="297"/>
      <c r="B69" s="64"/>
      <c r="C69" s="68" t="s">
        <v>327</v>
      </c>
      <c r="D69" s="66">
        <v>45</v>
      </c>
      <c r="E69" s="66">
        <v>45</v>
      </c>
      <c r="F69" s="253"/>
      <c r="G69" s="76">
        <f>SUM(G66)</f>
        <v>60</v>
      </c>
      <c r="H69" s="29">
        <v>1000</v>
      </c>
      <c r="I69" s="84"/>
      <c r="J69" s="84"/>
      <c r="K69" s="84"/>
      <c r="L69" s="84"/>
      <c r="M69" s="84"/>
      <c r="N69" s="200"/>
      <c r="O69" s="51"/>
      <c r="P69" s="51"/>
      <c r="Q69" s="51"/>
      <c r="R69" s="51"/>
      <c r="S69" s="51"/>
      <c r="T69" s="70">
        <v>50</v>
      </c>
      <c r="U69" s="70">
        <v>50</v>
      </c>
      <c r="V69" s="166" t="s">
        <v>206</v>
      </c>
      <c r="W69" s="51"/>
      <c r="X69" s="51"/>
      <c r="Y69" s="51"/>
      <c r="Z69" s="51"/>
    </row>
    <row r="70" spans="1:27" s="212" customFormat="1" ht="24.75" customHeight="1" x14ac:dyDescent="0.3">
      <c r="A70" s="297"/>
      <c r="B70" s="64"/>
      <c r="C70" s="68" t="s">
        <v>26</v>
      </c>
      <c r="D70" s="66">
        <v>7</v>
      </c>
      <c r="E70" s="66">
        <v>7</v>
      </c>
      <c r="F70" s="253"/>
      <c r="G70" s="76">
        <f>SUM(G66)</f>
        <v>60</v>
      </c>
      <c r="H70" s="29">
        <v>1000</v>
      </c>
      <c r="I70" s="84"/>
      <c r="J70" s="84"/>
      <c r="K70" s="84"/>
      <c r="L70" s="84"/>
      <c r="M70" s="84"/>
      <c r="N70" s="200"/>
      <c r="O70" s="51"/>
      <c r="P70" s="51"/>
      <c r="Q70" s="51"/>
      <c r="R70" s="51"/>
      <c r="S70" s="51"/>
      <c r="T70" s="70">
        <v>275</v>
      </c>
      <c r="U70" s="70">
        <v>275</v>
      </c>
      <c r="V70" s="166" t="s">
        <v>207</v>
      </c>
      <c r="W70" s="52">
        <f>SUM(D23)</f>
        <v>0</v>
      </c>
      <c r="X70" s="51"/>
      <c r="Y70" s="51"/>
      <c r="Z70" s="51"/>
    </row>
    <row r="71" spans="1:27" s="212" customFormat="1" ht="24.75" customHeight="1" x14ac:dyDescent="0.3">
      <c r="A71" s="297"/>
      <c r="B71" s="85"/>
      <c r="C71" s="85" t="s">
        <v>27</v>
      </c>
      <c r="D71" s="66">
        <v>270</v>
      </c>
      <c r="E71" s="66">
        <v>270</v>
      </c>
      <c r="F71" s="253"/>
      <c r="G71" s="76">
        <f>SUM(G66)</f>
        <v>60</v>
      </c>
      <c r="H71" s="29">
        <v>1000</v>
      </c>
      <c r="I71" s="150"/>
      <c r="J71" s="150"/>
      <c r="K71" s="150"/>
      <c r="L71" s="150"/>
      <c r="M71" s="84"/>
      <c r="N71" s="200"/>
      <c r="O71" s="51"/>
      <c r="P71" s="51"/>
      <c r="Q71" s="51"/>
      <c r="R71" s="51"/>
      <c r="S71" s="51"/>
      <c r="T71" s="73">
        <v>12</v>
      </c>
      <c r="U71" s="73">
        <v>12</v>
      </c>
      <c r="V71" s="166" t="s">
        <v>208</v>
      </c>
      <c r="W71" s="51"/>
      <c r="X71" s="51"/>
      <c r="Y71" s="51"/>
      <c r="Z71" s="51"/>
    </row>
    <row r="72" spans="1:27" ht="24" customHeight="1" x14ac:dyDescent="0.3">
      <c r="A72" s="297"/>
      <c r="B72" s="202" t="s">
        <v>226</v>
      </c>
      <c r="C72" s="107"/>
      <c r="D72" s="107"/>
      <c r="E72" s="107"/>
      <c r="F72" s="110">
        <v>120</v>
      </c>
      <c r="G72" s="110">
        <v>160</v>
      </c>
      <c r="H72" s="123">
        <v>80</v>
      </c>
      <c r="I72" s="140">
        <f>SUM(O72*G72)/H72</f>
        <v>19.62</v>
      </c>
      <c r="J72" s="140">
        <f>SUM(P72*G72)/H72</f>
        <v>13</v>
      </c>
      <c r="K72" s="140">
        <f>SUM(Q72*G72)/H72</f>
        <v>6.16</v>
      </c>
      <c r="L72" s="140">
        <f>SUM(R72*G72)/H72</f>
        <v>220</v>
      </c>
      <c r="M72" s="149">
        <f>SUM(S72*G72)/H72</f>
        <v>0.24</v>
      </c>
      <c r="N72" s="177">
        <v>57</v>
      </c>
      <c r="O72" s="52">
        <v>9.81</v>
      </c>
      <c r="P72" s="52">
        <v>6.5</v>
      </c>
      <c r="Q72" s="52">
        <v>3.08</v>
      </c>
      <c r="R72" s="52">
        <v>110</v>
      </c>
      <c r="S72" s="52">
        <v>0.12</v>
      </c>
      <c r="V72" s="166" t="s">
        <v>206</v>
      </c>
      <c r="W72" s="52">
        <f>SUM(D76,D22)</f>
        <v>24.6</v>
      </c>
    </row>
    <row r="73" spans="1:27" ht="24" customHeight="1" x14ac:dyDescent="0.3">
      <c r="A73" s="297"/>
      <c r="B73" s="201" t="s">
        <v>227</v>
      </c>
      <c r="C73" s="101" t="s">
        <v>104</v>
      </c>
      <c r="D73" s="133">
        <f>SUM(G73*T73)/H73</f>
        <v>74</v>
      </c>
      <c r="E73" s="133">
        <f>SUM(G73*U73)/H73</f>
        <v>64</v>
      </c>
      <c r="F73" s="241"/>
      <c r="G73" s="28">
        <f>SUM(G72)</f>
        <v>160</v>
      </c>
      <c r="H73" s="123">
        <v>80</v>
      </c>
      <c r="I73" s="107"/>
      <c r="J73" s="107"/>
      <c r="K73" s="107"/>
      <c r="L73" s="107"/>
      <c r="M73" s="107"/>
      <c r="N73" s="177"/>
      <c r="T73" s="52">
        <v>37</v>
      </c>
      <c r="U73" s="52">
        <v>32</v>
      </c>
      <c r="V73" s="166" t="s">
        <v>207</v>
      </c>
      <c r="W73" s="52">
        <f>SUM(D15)</f>
        <v>0.27411167512690354</v>
      </c>
    </row>
    <row r="74" spans="1:27" ht="24" customHeight="1" x14ac:dyDescent="0.3">
      <c r="A74" s="297"/>
      <c r="B74" s="201"/>
      <c r="C74" s="101" t="s">
        <v>51</v>
      </c>
      <c r="D74" s="133">
        <f>SUM(G74*T74)/H74</f>
        <v>6</v>
      </c>
      <c r="E74" s="133">
        <f>SUM(G74*U74)/H74</f>
        <v>6</v>
      </c>
      <c r="F74" s="241"/>
      <c r="G74" s="28">
        <f>SUM(G72)</f>
        <v>160</v>
      </c>
      <c r="H74" s="123">
        <v>80</v>
      </c>
      <c r="I74" s="107"/>
      <c r="J74" s="107"/>
      <c r="K74" s="107"/>
      <c r="L74" s="107"/>
      <c r="M74" s="107"/>
      <c r="N74" s="177"/>
      <c r="T74" s="52">
        <v>3</v>
      </c>
      <c r="U74" s="52">
        <v>3</v>
      </c>
      <c r="V74" s="166" t="s">
        <v>208</v>
      </c>
      <c r="W74" s="52">
        <f>SUM(D85)</f>
        <v>3</v>
      </c>
    </row>
    <row r="75" spans="1:27" ht="24" customHeight="1" x14ac:dyDescent="0.3">
      <c r="A75" s="297"/>
      <c r="B75" s="201"/>
      <c r="C75" s="101" t="s">
        <v>38</v>
      </c>
      <c r="D75" s="133">
        <f>SUM(G75*T75)/H75</f>
        <v>15</v>
      </c>
      <c r="E75" s="133">
        <f>SUM(G75*U75)/H75</f>
        <v>14</v>
      </c>
      <c r="F75" s="241"/>
      <c r="G75" s="28">
        <f>SUM(G72)</f>
        <v>160</v>
      </c>
      <c r="H75" s="123">
        <v>80</v>
      </c>
      <c r="I75" s="107"/>
      <c r="J75" s="107"/>
      <c r="K75" s="107"/>
      <c r="L75" s="107"/>
      <c r="M75" s="107"/>
      <c r="N75" s="177"/>
      <c r="T75" s="52">
        <v>7.5</v>
      </c>
      <c r="U75" s="52">
        <v>7</v>
      </c>
      <c r="V75" s="166" t="s">
        <v>209</v>
      </c>
    </row>
    <row r="76" spans="1:27" ht="24" customHeight="1" x14ac:dyDescent="0.3">
      <c r="A76" s="297"/>
      <c r="B76" s="201"/>
      <c r="C76" s="101" t="s">
        <v>81</v>
      </c>
      <c r="D76" s="133">
        <f>SUM(G76*T76)/H76</f>
        <v>8.6</v>
      </c>
      <c r="E76" s="133">
        <f>SUM(G76*U76)/H76</f>
        <v>8</v>
      </c>
      <c r="F76" s="241"/>
      <c r="G76" s="28">
        <f>SUM(G72)</f>
        <v>160</v>
      </c>
      <c r="H76" s="123">
        <v>80</v>
      </c>
      <c r="I76" s="107"/>
      <c r="J76" s="107"/>
      <c r="K76" s="107"/>
      <c r="L76" s="107"/>
      <c r="M76" s="107"/>
      <c r="N76" s="177"/>
      <c r="T76" s="52">
        <v>4.3</v>
      </c>
      <c r="U76" s="52">
        <v>4</v>
      </c>
      <c r="V76" s="166" t="s">
        <v>36</v>
      </c>
      <c r="W76" s="52">
        <f>SUM(D102)</f>
        <v>6</v>
      </c>
    </row>
    <row r="77" spans="1:27" ht="24" customHeight="1" x14ac:dyDescent="0.3">
      <c r="A77" s="297"/>
      <c r="B77" s="201"/>
      <c r="C77" s="101" t="s">
        <v>147</v>
      </c>
      <c r="D77" s="107"/>
      <c r="E77" s="132">
        <v>35</v>
      </c>
      <c r="F77" s="242">
        <v>30</v>
      </c>
      <c r="G77" s="110">
        <v>35</v>
      </c>
      <c r="H77" s="123">
        <v>1000</v>
      </c>
      <c r="I77" s="107"/>
      <c r="J77" s="107"/>
      <c r="K77" s="107"/>
      <c r="L77" s="107"/>
      <c r="M77" s="107"/>
      <c r="N77" s="177"/>
      <c r="U77" s="52">
        <v>35</v>
      </c>
      <c r="V77" s="166" t="s">
        <v>210</v>
      </c>
      <c r="W77" s="52">
        <f>SUM(D96)</f>
        <v>1.25</v>
      </c>
    </row>
    <row r="78" spans="1:27" ht="24" customHeight="1" x14ac:dyDescent="0.3">
      <c r="A78" s="297"/>
      <c r="B78" s="201"/>
      <c r="C78" s="101" t="s">
        <v>33</v>
      </c>
      <c r="D78" s="133">
        <f t="shared" ref="D78:D82" si="5">SUM(G78*T78)/H78</f>
        <v>17.5</v>
      </c>
      <c r="E78" s="133">
        <f t="shared" ref="E78:E82" si="6">SUM(G78*U78)/H78</f>
        <v>17.5</v>
      </c>
      <c r="F78" s="241"/>
      <c r="G78" s="28">
        <f>SUM(G77)</f>
        <v>35</v>
      </c>
      <c r="H78" s="123">
        <v>1000</v>
      </c>
      <c r="I78" s="107"/>
      <c r="J78" s="107"/>
      <c r="K78" s="107"/>
      <c r="L78" s="107"/>
      <c r="M78" s="107"/>
      <c r="N78" s="177"/>
      <c r="T78" s="52">
        <v>500</v>
      </c>
      <c r="U78" s="52">
        <v>500</v>
      </c>
      <c r="V78" s="166" t="s">
        <v>211</v>
      </c>
      <c r="W78" s="52">
        <f>SUM(D98)</f>
        <v>13.27</v>
      </c>
    </row>
    <row r="79" spans="1:27" ht="24" customHeight="1" x14ac:dyDescent="0.3">
      <c r="A79" s="297"/>
      <c r="B79" s="201"/>
      <c r="C79" s="101" t="s">
        <v>26</v>
      </c>
      <c r="D79" s="133">
        <f t="shared" si="5"/>
        <v>3.85</v>
      </c>
      <c r="E79" s="133">
        <f t="shared" si="6"/>
        <v>3.85</v>
      </c>
      <c r="F79" s="241"/>
      <c r="G79" s="28">
        <f>SUM(G77)</f>
        <v>35</v>
      </c>
      <c r="H79" s="123">
        <v>1000</v>
      </c>
      <c r="I79" s="107"/>
      <c r="J79" s="107"/>
      <c r="K79" s="107"/>
      <c r="L79" s="107"/>
      <c r="M79" s="107"/>
      <c r="N79" s="177"/>
      <c r="T79" s="52">
        <v>110</v>
      </c>
      <c r="U79" s="52">
        <v>110</v>
      </c>
      <c r="V79" s="166" t="s">
        <v>212</v>
      </c>
      <c r="W79" s="52">
        <f>SUM(D60)</f>
        <v>0.18</v>
      </c>
    </row>
    <row r="80" spans="1:27" ht="24" customHeight="1" x14ac:dyDescent="0.3">
      <c r="A80" s="297"/>
      <c r="B80" s="201"/>
      <c r="C80" s="101" t="s">
        <v>55</v>
      </c>
      <c r="D80" s="133">
        <f t="shared" si="5"/>
        <v>3.85</v>
      </c>
      <c r="E80" s="133">
        <f t="shared" si="6"/>
        <v>3.85</v>
      </c>
      <c r="F80" s="241"/>
      <c r="G80" s="28">
        <f>SUM(G77)</f>
        <v>35</v>
      </c>
      <c r="H80" s="123">
        <v>1000</v>
      </c>
      <c r="I80" s="107"/>
      <c r="J80" s="107"/>
      <c r="K80" s="107"/>
      <c r="L80" s="107"/>
      <c r="M80" s="107"/>
      <c r="N80" s="223"/>
      <c r="T80" s="52">
        <v>110</v>
      </c>
      <c r="U80" s="52">
        <v>110</v>
      </c>
    </row>
    <row r="81" spans="1:22" ht="24" customHeight="1" x14ac:dyDescent="0.3">
      <c r="A81" s="297"/>
      <c r="B81" s="201"/>
      <c r="C81" s="101" t="s">
        <v>27</v>
      </c>
      <c r="D81" s="133">
        <f t="shared" si="5"/>
        <v>17.5</v>
      </c>
      <c r="E81" s="133">
        <f t="shared" si="6"/>
        <v>17.5</v>
      </c>
      <c r="F81" s="241"/>
      <c r="G81" s="28">
        <f>SUM(G77)</f>
        <v>35</v>
      </c>
      <c r="H81" s="123">
        <v>1000</v>
      </c>
      <c r="I81" s="107"/>
      <c r="J81" s="107"/>
      <c r="K81" s="107"/>
      <c r="L81" s="107"/>
      <c r="M81" s="107"/>
      <c r="N81" s="223"/>
      <c r="T81" s="52">
        <v>500</v>
      </c>
      <c r="U81" s="52">
        <v>500</v>
      </c>
    </row>
    <row r="82" spans="1:22" ht="24" customHeight="1" x14ac:dyDescent="0.3">
      <c r="A82" s="297"/>
      <c r="B82" s="202" t="s">
        <v>127</v>
      </c>
      <c r="C82" s="101"/>
      <c r="D82" s="133">
        <f t="shared" si="5"/>
        <v>40</v>
      </c>
      <c r="E82" s="133">
        <f t="shared" si="6"/>
        <v>40</v>
      </c>
      <c r="F82" s="241">
        <v>30</v>
      </c>
      <c r="G82" s="110">
        <v>40</v>
      </c>
      <c r="H82" s="100">
        <v>40</v>
      </c>
      <c r="I82" s="140">
        <f>SUM(O82*G82)/H82</f>
        <v>2.81</v>
      </c>
      <c r="J82" s="140">
        <f>SUM(P82*G82)/H82</f>
        <v>3.8</v>
      </c>
      <c r="K82" s="140">
        <f>SUM(Q82*G82)/H82</f>
        <v>17.079999999999998</v>
      </c>
      <c r="L82" s="140">
        <f>SUM(R82*G82)/H82</f>
        <v>113.53</v>
      </c>
      <c r="M82" s="149">
        <f>SUM(S82*G82)/H82</f>
        <v>0</v>
      </c>
      <c r="N82" s="177">
        <v>93</v>
      </c>
      <c r="O82" s="172">
        <v>2.81</v>
      </c>
      <c r="P82" s="172">
        <v>3.8</v>
      </c>
      <c r="Q82" s="172">
        <v>17.079999999999998</v>
      </c>
      <c r="R82" s="172">
        <v>113.53</v>
      </c>
      <c r="S82" s="168">
        <v>0</v>
      </c>
      <c r="T82" s="52">
        <v>40</v>
      </c>
      <c r="U82" s="52">
        <v>40</v>
      </c>
    </row>
    <row r="83" spans="1:22" ht="24" customHeight="1" x14ac:dyDescent="0.3">
      <c r="A83" s="297"/>
      <c r="B83" s="201"/>
      <c r="C83" s="107"/>
      <c r="D83" s="107"/>
      <c r="E83" s="107"/>
      <c r="F83" s="192"/>
      <c r="G83" s="192"/>
      <c r="H83" s="10"/>
      <c r="I83" s="107"/>
      <c r="J83" s="107"/>
      <c r="K83" s="107"/>
      <c r="L83" s="107"/>
      <c r="M83" s="107"/>
      <c r="N83" s="223"/>
    </row>
    <row r="84" spans="1:22" ht="24" customHeight="1" x14ac:dyDescent="0.3">
      <c r="A84" s="297"/>
      <c r="B84" s="202" t="s">
        <v>106</v>
      </c>
      <c r="C84" s="107"/>
      <c r="D84" s="107"/>
      <c r="E84" s="107"/>
      <c r="F84" s="110">
        <v>150</v>
      </c>
      <c r="G84" s="110">
        <v>180</v>
      </c>
      <c r="H84" s="123">
        <v>180</v>
      </c>
      <c r="I84" s="140">
        <f>SUM(O84*G84)/H84</f>
        <v>2.85</v>
      </c>
      <c r="J84" s="140">
        <f>SUM(P84*G84)/H84</f>
        <v>2.41</v>
      </c>
      <c r="K84" s="140">
        <f>SUM(Q84*G84)/H84</f>
        <v>14.359999999999998</v>
      </c>
      <c r="L84" s="140">
        <f>SUM(R84*G84)/H84</f>
        <v>91</v>
      </c>
      <c r="M84" s="149">
        <f>SUM(S84*G84)/H84</f>
        <v>1.17</v>
      </c>
      <c r="N84" s="177">
        <v>84</v>
      </c>
      <c r="O84" s="52">
        <v>2.85</v>
      </c>
      <c r="P84" s="52">
        <v>2.41</v>
      </c>
      <c r="Q84" s="52">
        <v>14.36</v>
      </c>
      <c r="R84" s="52">
        <v>91</v>
      </c>
      <c r="S84" s="52">
        <v>1.17</v>
      </c>
      <c r="V84" s="166"/>
    </row>
    <row r="85" spans="1:22" ht="24" customHeight="1" x14ac:dyDescent="0.3">
      <c r="A85" s="297"/>
      <c r="B85" s="201"/>
      <c r="C85" s="101" t="s">
        <v>107</v>
      </c>
      <c r="D85" s="133">
        <f>SUM(G85*T85)/H85</f>
        <v>3</v>
      </c>
      <c r="E85" s="133">
        <f>SUM(G85*U85)/H85</f>
        <v>3</v>
      </c>
      <c r="F85" s="241"/>
      <c r="G85" s="28">
        <f>SUM(G84)</f>
        <v>180</v>
      </c>
      <c r="H85" s="123">
        <v>180</v>
      </c>
      <c r="I85" s="107"/>
      <c r="J85" s="107"/>
      <c r="K85" s="107"/>
      <c r="L85" s="107"/>
      <c r="M85" s="107"/>
      <c r="N85" s="177"/>
      <c r="T85" s="52">
        <v>3</v>
      </c>
      <c r="U85" s="52">
        <v>3</v>
      </c>
      <c r="V85" s="166"/>
    </row>
    <row r="86" spans="1:22" ht="24" customHeight="1" x14ac:dyDescent="0.3">
      <c r="A86" s="297"/>
      <c r="B86" s="201"/>
      <c r="C86" s="101" t="s">
        <v>31</v>
      </c>
      <c r="D86" s="133">
        <f>SUM(G86*T86)/H86</f>
        <v>10</v>
      </c>
      <c r="E86" s="133">
        <f>SUM(G86*U86)/H86</f>
        <v>10</v>
      </c>
      <c r="F86" s="241"/>
      <c r="G86" s="28">
        <f>SUM(G84)</f>
        <v>180</v>
      </c>
      <c r="H86" s="123">
        <v>180</v>
      </c>
      <c r="I86" s="107"/>
      <c r="J86" s="107"/>
      <c r="K86" s="107"/>
      <c r="L86" s="107"/>
      <c r="M86" s="107"/>
      <c r="N86" s="177"/>
      <c r="T86" s="52">
        <v>10</v>
      </c>
      <c r="U86" s="52">
        <v>10</v>
      </c>
      <c r="V86" s="166"/>
    </row>
    <row r="87" spans="1:22" ht="24" customHeight="1" x14ac:dyDescent="0.3">
      <c r="A87" s="297"/>
      <c r="B87" s="201"/>
      <c r="C87" s="101" t="s">
        <v>33</v>
      </c>
      <c r="D87" s="133">
        <f>SUM(G87*T87)/H87</f>
        <v>90</v>
      </c>
      <c r="E87" s="133">
        <f>SUM(G87*U87)/H87</f>
        <v>90</v>
      </c>
      <c r="F87" s="241"/>
      <c r="G87" s="28">
        <f>SUM(G84)</f>
        <v>180</v>
      </c>
      <c r="H87" s="123">
        <v>180</v>
      </c>
      <c r="I87" s="107"/>
      <c r="J87" s="107"/>
      <c r="K87" s="107"/>
      <c r="L87" s="107"/>
      <c r="M87" s="107"/>
      <c r="N87" s="177"/>
      <c r="T87" s="52">
        <v>90</v>
      </c>
      <c r="U87" s="52">
        <v>90</v>
      </c>
      <c r="V87" s="166"/>
    </row>
    <row r="88" spans="1:22" ht="24" customHeight="1" x14ac:dyDescent="0.3">
      <c r="A88" s="297"/>
      <c r="B88" s="201"/>
      <c r="C88" s="101" t="s">
        <v>27</v>
      </c>
      <c r="D88" s="133">
        <f>SUM(G88*T88)/H88</f>
        <v>108</v>
      </c>
      <c r="E88" s="133">
        <f>SUM(G88*U88)/H88</f>
        <v>108</v>
      </c>
      <c r="F88" s="241"/>
      <c r="G88" s="28">
        <f>SUM(G84)</f>
        <v>180</v>
      </c>
      <c r="H88" s="123">
        <v>180</v>
      </c>
      <c r="I88" s="107"/>
      <c r="J88" s="107"/>
      <c r="K88" s="107"/>
      <c r="L88" s="107"/>
      <c r="M88" s="107"/>
      <c r="N88" s="177"/>
      <c r="T88" s="52">
        <v>108</v>
      </c>
      <c r="U88" s="52">
        <v>108</v>
      </c>
      <c r="V88" s="166"/>
    </row>
    <row r="89" spans="1:22" ht="24" customHeight="1" x14ac:dyDescent="0.3">
      <c r="A89" s="297"/>
      <c r="B89" s="202" t="s">
        <v>148</v>
      </c>
      <c r="C89" s="107"/>
      <c r="D89" s="107"/>
      <c r="E89" s="132">
        <v>50</v>
      </c>
      <c r="F89" s="242">
        <v>25</v>
      </c>
      <c r="G89" s="110">
        <v>50</v>
      </c>
      <c r="H89" s="123">
        <v>5000</v>
      </c>
      <c r="I89" s="140">
        <f>SUM(O89*G89)/H89</f>
        <v>6.54E-2</v>
      </c>
      <c r="J89" s="140">
        <f>SUM(P89*G89)/H89</f>
        <v>3.0300000000000001E-2</v>
      </c>
      <c r="K89" s="140">
        <f>SUM(Q89*G89)/H89</f>
        <v>0.24790000000000001</v>
      </c>
      <c r="L89" s="140">
        <v>153</v>
      </c>
      <c r="M89" s="149">
        <f>SUM(S89*G89)/H89</f>
        <v>8.9999999999999998E-4</v>
      </c>
      <c r="N89" s="177">
        <v>69</v>
      </c>
      <c r="O89" s="52">
        <v>6.54</v>
      </c>
      <c r="P89" s="52">
        <v>3.03</v>
      </c>
      <c r="Q89" s="52">
        <v>24.79</v>
      </c>
      <c r="R89" s="52">
        <v>153</v>
      </c>
      <c r="S89" s="52">
        <v>0.09</v>
      </c>
      <c r="U89" s="52">
        <v>50</v>
      </c>
      <c r="V89" s="166"/>
    </row>
    <row r="90" spans="1:22" ht="24" customHeight="1" x14ac:dyDescent="0.3">
      <c r="A90" s="297"/>
      <c r="B90" s="201"/>
      <c r="C90" s="113" t="s">
        <v>55</v>
      </c>
      <c r="D90" s="133">
        <f t="shared" ref="D90:D100" si="7">SUM(G90*T90)/H90</f>
        <v>29.3</v>
      </c>
      <c r="E90" s="133">
        <f t="shared" ref="E90:E100" si="8">SUM(G90*U90)/H90</f>
        <v>29.3</v>
      </c>
      <c r="F90" s="241"/>
      <c r="G90" s="28">
        <f>SUM(G89)</f>
        <v>50</v>
      </c>
      <c r="H90" s="123">
        <v>5000</v>
      </c>
      <c r="I90" s="107"/>
      <c r="J90" s="107"/>
      <c r="K90" s="107"/>
      <c r="L90" s="107"/>
      <c r="M90" s="107"/>
      <c r="N90" s="177"/>
      <c r="T90" s="52">
        <v>2930</v>
      </c>
      <c r="U90" s="52">
        <v>2930</v>
      </c>
      <c r="V90" s="166"/>
    </row>
    <row r="91" spans="1:22" ht="24" customHeight="1" x14ac:dyDescent="0.3">
      <c r="A91" s="297"/>
      <c r="B91" s="201"/>
      <c r="C91" s="113" t="s">
        <v>109</v>
      </c>
      <c r="D91" s="133">
        <f t="shared" si="7"/>
        <v>1.6</v>
      </c>
      <c r="E91" s="133">
        <f t="shared" si="8"/>
        <v>1.6</v>
      </c>
      <c r="F91" s="241"/>
      <c r="G91" s="28">
        <f>SUM(G89)</f>
        <v>50</v>
      </c>
      <c r="H91" s="123">
        <v>5000</v>
      </c>
      <c r="I91" s="107"/>
      <c r="J91" s="107"/>
      <c r="K91" s="107"/>
      <c r="L91" s="107"/>
      <c r="M91" s="107"/>
      <c r="N91" s="177"/>
      <c r="T91" s="52">
        <v>160</v>
      </c>
      <c r="U91" s="52">
        <v>160</v>
      </c>
      <c r="V91" s="166"/>
    </row>
    <row r="92" spans="1:22" ht="24" customHeight="1" x14ac:dyDescent="0.3">
      <c r="A92" s="297"/>
      <c r="B92" s="201"/>
      <c r="C92" s="104" t="s">
        <v>31</v>
      </c>
      <c r="D92" s="133">
        <f t="shared" si="7"/>
        <v>4.2</v>
      </c>
      <c r="E92" s="133">
        <f t="shared" si="8"/>
        <v>4.2</v>
      </c>
      <c r="F92" s="241"/>
      <c r="G92" s="28">
        <f>SUM(G89)</f>
        <v>50</v>
      </c>
      <c r="H92" s="123">
        <v>5000</v>
      </c>
      <c r="I92" s="107"/>
      <c r="J92" s="107"/>
      <c r="K92" s="107"/>
      <c r="L92" s="107"/>
      <c r="M92" s="107"/>
      <c r="N92" s="177"/>
      <c r="T92" s="52">
        <v>420</v>
      </c>
      <c r="U92" s="52">
        <v>420</v>
      </c>
      <c r="V92" s="166"/>
    </row>
    <row r="93" spans="1:22" ht="24" customHeight="1" x14ac:dyDescent="0.3">
      <c r="A93" s="297"/>
      <c r="B93" s="201"/>
      <c r="C93" s="104" t="s">
        <v>26</v>
      </c>
      <c r="D93" s="133">
        <f t="shared" si="7"/>
        <v>1</v>
      </c>
      <c r="E93" s="133">
        <f t="shared" si="8"/>
        <v>1</v>
      </c>
      <c r="F93" s="241"/>
      <c r="G93" s="28">
        <f>SUM(G89)</f>
        <v>50</v>
      </c>
      <c r="H93" s="123">
        <v>5000</v>
      </c>
      <c r="I93" s="107"/>
      <c r="J93" s="107"/>
      <c r="K93" s="107"/>
      <c r="L93" s="107"/>
      <c r="M93" s="107"/>
      <c r="N93" s="177"/>
      <c r="T93" s="52">
        <v>100</v>
      </c>
      <c r="U93" s="52">
        <v>100</v>
      </c>
      <c r="V93" s="166"/>
    </row>
    <row r="94" spans="1:22" ht="24" customHeight="1" x14ac:dyDescent="0.3">
      <c r="A94" s="297"/>
      <c r="B94" s="201"/>
      <c r="C94" s="104" t="s">
        <v>38</v>
      </c>
      <c r="D94" s="133">
        <f t="shared" si="7"/>
        <v>5.04</v>
      </c>
      <c r="E94" s="133">
        <f t="shared" si="8"/>
        <v>4.5</v>
      </c>
      <c r="F94" s="241"/>
      <c r="G94" s="28">
        <f>SUM(G89)</f>
        <v>50</v>
      </c>
      <c r="H94" s="123">
        <v>5000</v>
      </c>
      <c r="I94" s="107"/>
      <c r="J94" s="107"/>
      <c r="K94" s="107"/>
      <c r="L94" s="107"/>
      <c r="M94" s="107"/>
      <c r="N94" s="177"/>
      <c r="T94" s="52">
        <v>504</v>
      </c>
      <c r="U94" s="52">
        <v>450</v>
      </c>
    </row>
    <row r="95" spans="1:22" ht="24" customHeight="1" x14ac:dyDescent="0.3">
      <c r="A95" s="297"/>
      <c r="B95" s="201"/>
      <c r="C95" s="104" t="s">
        <v>33</v>
      </c>
      <c r="D95" s="133">
        <f t="shared" si="7"/>
        <v>8.6</v>
      </c>
      <c r="E95" s="133">
        <f t="shared" si="8"/>
        <v>8.6</v>
      </c>
      <c r="F95" s="241"/>
      <c r="G95" s="28">
        <f>SUM(G89)</f>
        <v>50</v>
      </c>
      <c r="H95" s="123">
        <v>5000</v>
      </c>
      <c r="I95" s="107"/>
      <c r="J95" s="107"/>
      <c r="K95" s="107"/>
      <c r="L95" s="107"/>
      <c r="M95" s="107"/>
      <c r="N95" s="177"/>
      <c r="T95" s="52">
        <v>860</v>
      </c>
      <c r="U95" s="52">
        <v>860</v>
      </c>
    </row>
    <row r="96" spans="1:22" ht="24" customHeight="1" x14ac:dyDescent="0.3">
      <c r="A96" s="297"/>
      <c r="B96" s="201"/>
      <c r="C96" s="101" t="s">
        <v>34</v>
      </c>
      <c r="D96" s="133">
        <f t="shared" si="7"/>
        <v>1.25</v>
      </c>
      <c r="E96" s="133">
        <f t="shared" si="8"/>
        <v>1.25</v>
      </c>
      <c r="F96" s="241"/>
      <c r="G96" s="28">
        <f>SUM(G89)</f>
        <v>50</v>
      </c>
      <c r="H96" s="123">
        <v>5000</v>
      </c>
      <c r="I96" s="107"/>
      <c r="J96" s="107"/>
      <c r="K96" s="107"/>
      <c r="L96" s="107"/>
      <c r="M96" s="107"/>
      <c r="N96" s="177"/>
      <c r="T96" s="52">
        <v>125</v>
      </c>
      <c r="U96" s="52">
        <v>125</v>
      </c>
    </row>
    <row r="97" spans="1:27" ht="24" customHeight="1" x14ac:dyDescent="0.3">
      <c r="A97" s="297"/>
      <c r="B97" s="201"/>
      <c r="C97" s="101" t="s">
        <v>111</v>
      </c>
      <c r="D97" s="133">
        <f t="shared" si="7"/>
        <v>0.3</v>
      </c>
      <c r="E97" s="133">
        <f t="shared" si="8"/>
        <v>0.3</v>
      </c>
      <c r="F97" s="241"/>
      <c r="G97" s="28">
        <f>SUM(G89)</f>
        <v>50</v>
      </c>
      <c r="H97" s="123">
        <v>5000</v>
      </c>
      <c r="I97" s="107"/>
      <c r="J97" s="107"/>
      <c r="K97" s="107"/>
      <c r="L97" s="107"/>
      <c r="M97" s="107"/>
      <c r="N97" s="177"/>
      <c r="T97" s="52">
        <v>30</v>
      </c>
      <c r="U97" s="52">
        <v>30</v>
      </c>
    </row>
    <row r="98" spans="1:27" ht="24" customHeight="1" x14ac:dyDescent="0.3">
      <c r="A98" s="297"/>
      <c r="B98" s="201"/>
      <c r="C98" s="101" t="s">
        <v>90</v>
      </c>
      <c r="D98" s="133">
        <f t="shared" si="7"/>
        <v>13.27</v>
      </c>
      <c r="E98" s="133">
        <f t="shared" si="8"/>
        <v>13.27</v>
      </c>
      <c r="F98" s="241"/>
      <c r="G98" s="28">
        <f>SUM(G89)</f>
        <v>50</v>
      </c>
      <c r="H98" s="123">
        <v>5000</v>
      </c>
      <c r="I98" s="107"/>
      <c r="J98" s="107"/>
      <c r="K98" s="107"/>
      <c r="L98" s="107"/>
      <c r="M98" s="107"/>
      <c r="N98" s="177"/>
      <c r="T98" s="52">
        <v>1327</v>
      </c>
      <c r="U98" s="52">
        <v>1327</v>
      </c>
    </row>
    <row r="99" spans="1:27" ht="24" customHeight="1" x14ac:dyDescent="0.3">
      <c r="A99" s="297"/>
      <c r="B99" s="201"/>
      <c r="C99" s="101" t="s">
        <v>92</v>
      </c>
      <c r="D99" s="133">
        <f t="shared" si="7"/>
        <v>0.03</v>
      </c>
      <c r="E99" s="133">
        <f t="shared" si="8"/>
        <v>0.03</v>
      </c>
      <c r="F99" s="241"/>
      <c r="G99" s="28">
        <f>SUM(G89)</f>
        <v>50</v>
      </c>
      <c r="H99" s="123">
        <v>5000</v>
      </c>
      <c r="I99" s="107"/>
      <c r="J99" s="107"/>
      <c r="K99" s="107"/>
      <c r="L99" s="107"/>
      <c r="M99" s="107"/>
      <c r="N99" s="177"/>
      <c r="T99" s="52">
        <v>3</v>
      </c>
      <c r="U99" s="52">
        <v>3</v>
      </c>
    </row>
    <row r="100" spans="1:27" ht="24" customHeight="1" x14ac:dyDescent="0.3">
      <c r="A100" s="297"/>
      <c r="B100" s="201"/>
      <c r="C100" s="104" t="s">
        <v>149</v>
      </c>
      <c r="D100" s="133">
        <f t="shared" si="7"/>
        <v>1.1200000000000001</v>
      </c>
      <c r="E100" s="133">
        <f t="shared" si="8"/>
        <v>1</v>
      </c>
      <c r="F100" s="241"/>
      <c r="G100" s="28">
        <f>SUM(G89)</f>
        <v>50</v>
      </c>
      <c r="H100" s="123">
        <v>5000</v>
      </c>
      <c r="I100" s="107"/>
      <c r="J100" s="107"/>
      <c r="K100" s="107"/>
      <c r="L100" s="107"/>
      <c r="M100" s="107"/>
      <c r="N100" s="177"/>
      <c r="T100" s="52">
        <v>112</v>
      </c>
      <c r="U100" s="52">
        <v>100</v>
      </c>
    </row>
    <row r="101" spans="1:27" s="175" customFormat="1" ht="24" customHeight="1" x14ac:dyDescent="0.3">
      <c r="A101" s="297"/>
      <c r="B101" s="345" t="s">
        <v>65</v>
      </c>
      <c r="C101" s="122"/>
      <c r="D101" s="315"/>
      <c r="E101" s="315"/>
      <c r="F101" s="191">
        <v>475</v>
      </c>
      <c r="G101" s="28">
        <v>615</v>
      </c>
      <c r="H101" s="123">
        <f>SUM(H66:H88)</f>
        <v>12340</v>
      </c>
      <c r="I101" s="315">
        <f>SUM(I66:I100)</f>
        <v>30.404200000000003</v>
      </c>
      <c r="J101" s="315">
        <f>SUM(J66:J100)</f>
        <v>27.368500000000001</v>
      </c>
      <c r="K101" s="315">
        <f>SUM(K66:K100)</f>
        <v>81.927700000000002</v>
      </c>
      <c r="L101" s="315">
        <f>SUM(L66:L100)</f>
        <v>847.29</v>
      </c>
      <c r="M101" s="315">
        <f>SUM(M66:M100)</f>
        <v>5.4428999999999998</v>
      </c>
      <c r="N101" s="259">
        <f>SUM(N66:N100)</f>
        <v>474</v>
      </c>
      <c r="O101" s="52">
        <f>SUM(O66:O100)</f>
        <v>45.49</v>
      </c>
      <c r="P101" s="52">
        <f>SUM(P66:P100)</f>
        <v>61.709999999999994</v>
      </c>
      <c r="Q101" s="52">
        <f>SUM(Q66:Q100)</f>
        <v>182.64000000000001</v>
      </c>
      <c r="R101" s="52">
        <f>SUM(R66:R100)</f>
        <v>1468.53</v>
      </c>
      <c r="S101" s="52">
        <f>SUM(S66:S100)</f>
        <v>68.580000000000013</v>
      </c>
      <c r="T101" s="52"/>
      <c r="U101" s="52"/>
      <c r="V101" s="51"/>
      <c r="W101" s="51"/>
      <c r="X101" s="51"/>
      <c r="Y101" s="51"/>
      <c r="Z101" s="51"/>
      <c r="AA101" s="51"/>
    </row>
    <row r="102" spans="1:27" ht="24" customHeight="1" x14ac:dyDescent="0.3">
      <c r="A102" s="41" t="s">
        <v>35</v>
      </c>
      <c r="B102" s="202" t="s">
        <v>36</v>
      </c>
      <c r="C102" s="101"/>
      <c r="D102" s="133">
        <f>SUM(G102*T102)/H102</f>
        <v>6</v>
      </c>
      <c r="E102" s="133">
        <f>SUM(G102*U102)/H102</f>
        <v>6</v>
      </c>
      <c r="F102" s="241">
        <v>4</v>
      </c>
      <c r="G102" s="110">
        <v>6</v>
      </c>
      <c r="H102" s="100">
        <v>4</v>
      </c>
      <c r="I102" s="132"/>
      <c r="J102" s="132"/>
      <c r="K102" s="132"/>
      <c r="L102" s="132"/>
      <c r="M102" s="132"/>
      <c r="N102" s="177"/>
      <c r="O102" s="52"/>
      <c r="P102" s="52"/>
      <c r="Q102" s="52"/>
      <c r="R102" s="52"/>
      <c r="S102" s="52"/>
      <c r="T102" s="52">
        <v>4</v>
      </c>
      <c r="U102" s="52">
        <v>4</v>
      </c>
    </row>
    <row r="103" spans="1:27" ht="24" customHeight="1" thickBot="1" x14ac:dyDescent="0.35">
      <c r="A103" s="41"/>
      <c r="B103" s="206" t="s">
        <v>37</v>
      </c>
      <c r="C103" s="184"/>
      <c r="D103" s="143"/>
      <c r="E103" s="143"/>
      <c r="F103" s="243">
        <v>1632</v>
      </c>
      <c r="G103" s="47">
        <v>2039</v>
      </c>
      <c r="H103" s="183">
        <f>SUM(H102,H101,H65,H28,H25)</f>
        <v>12344</v>
      </c>
      <c r="I103" s="143">
        <f>SUM(I102,I101,I65,I28,I25)</f>
        <v>64.814844670050761</v>
      </c>
      <c r="J103" s="184">
        <f>SUM(J102,J101,J65,J28,J25)</f>
        <v>64.409774111675134</v>
      </c>
      <c r="K103" s="184">
        <f>SUM(K102,K101,K65,K28,K25)</f>
        <v>213.58249695431471</v>
      </c>
      <c r="L103" s="184">
        <f>SUM(L102,L101,L65,L28,L25)</f>
        <v>1810.7891511562323</v>
      </c>
      <c r="M103" s="184">
        <f>SUM(M102,M101,M65,M28,M25)</f>
        <v>46.324186802030461</v>
      </c>
      <c r="N103" s="178"/>
      <c r="O103" s="51">
        <f>SUM(O102,O101,O65,O28,O25)</f>
        <v>133.59</v>
      </c>
      <c r="P103" s="51">
        <f>SUM(P102,P101,P65,P28,P25)</f>
        <v>232.69</v>
      </c>
      <c r="Q103" s="51">
        <f>SUM(Q102,Q101,Q65,Q28,Q25)</f>
        <v>666.93000000000006</v>
      </c>
      <c r="R103" s="51">
        <f>SUM(R102,R101,R65,R28,R25)</f>
        <v>5266.15</v>
      </c>
      <c r="S103" s="51">
        <f>SUM(S102,S101,S65,S28,S25)</f>
        <v>323.51000000000005</v>
      </c>
      <c r="T103" s="52"/>
      <c r="U103" s="52"/>
    </row>
    <row r="104" spans="1:27" ht="24" customHeight="1" x14ac:dyDescent="0.3">
      <c r="A104" s="160"/>
      <c r="B104" s="93"/>
      <c r="C104" s="93"/>
      <c r="D104" s="126"/>
      <c r="E104" s="126"/>
      <c r="F104" s="126"/>
      <c r="G104" s="93"/>
      <c r="H104" s="1"/>
      <c r="I104" s="126"/>
      <c r="J104" s="126"/>
      <c r="K104" s="126"/>
      <c r="L104" s="126"/>
      <c r="M104" s="126"/>
      <c r="N104" s="93"/>
      <c r="O104" s="52"/>
      <c r="P104" s="52"/>
      <c r="Q104" s="52"/>
      <c r="R104" s="52"/>
      <c r="S104" s="52"/>
    </row>
    <row r="105" spans="1:27" ht="24" customHeight="1" x14ac:dyDescent="0.3">
      <c r="A105" s="174"/>
      <c r="B105" s="174"/>
      <c r="C105" s="174"/>
      <c r="D105" s="174"/>
      <c r="E105" s="174"/>
      <c r="F105" s="174"/>
      <c r="G105" s="174"/>
      <c r="H105" s="1"/>
      <c r="I105" s="174"/>
      <c r="J105" s="174"/>
      <c r="K105" s="174"/>
      <c r="L105" s="174"/>
      <c r="M105" s="174"/>
      <c r="N105" s="174"/>
    </row>
    <row r="106" spans="1:27" ht="24" customHeight="1" x14ac:dyDescent="0.3">
      <c r="A106" s="174"/>
      <c r="B106" s="174"/>
      <c r="C106" s="174"/>
      <c r="D106" s="174"/>
      <c r="E106" s="174"/>
      <c r="F106" s="174"/>
      <c r="G106" s="174"/>
      <c r="H106" s="1"/>
      <c r="I106" s="174"/>
      <c r="J106" s="174"/>
      <c r="K106" s="174"/>
      <c r="L106" s="174"/>
      <c r="M106" s="174"/>
      <c r="N106" s="174"/>
    </row>
    <row r="107" spans="1:27" ht="24" customHeight="1" x14ac:dyDescent="0.3">
      <c r="A107" s="174"/>
      <c r="B107" s="174"/>
      <c r="C107" s="174"/>
      <c r="D107" s="174"/>
      <c r="E107" s="174"/>
      <c r="F107" s="174"/>
      <c r="G107" s="174"/>
      <c r="H107" s="1"/>
      <c r="I107" s="174"/>
      <c r="J107" s="174"/>
      <c r="K107" s="174"/>
      <c r="L107" s="174"/>
      <c r="M107" s="174"/>
      <c r="N107" s="174"/>
    </row>
    <row r="108" spans="1:27" ht="24" customHeight="1" x14ac:dyDescent="0.3">
      <c r="A108" s="174"/>
      <c r="B108" s="174"/>
      <c r="C108" s="174"/>
      <c r="D108" s="174"/>
      <c r="E108" s="174"/>
      <c r="F108" s="174"/>
      <c r="G108" s="174"/>
      <c r="H108" s="1"/>
      <c r="I108" s="174"/>
      <c r="J108" s="174"/>
      <c r="K108" s="174"/>
      <c r="L108" s="174"/>
      <c r="M108" s="174"/>
      <c r="N108" s="174"/>
    </row>
    <row r="109" spans="1:27" ht="24" customHeight="1" x14ac:dyDescent="0.3">
      <c r="A109" s="174"/>
      <c r="B109" s="174"/>
      <c r="C109" s="174"/>
      <c r="D109" s="174"/>
      <c r="E109" s="174"/>
      <c r="F109" s="174"/>
      <c r="G109" s="174"/>
      <c r="H109" s="1"/>
      <c r="I109" s="174"/>
      <c r="J109" s="174"/>
      <c r="K109" s="174"/>
      <c r="L109" s="174"/>
      <c r="M109" s="174"/>
      <c r="N109" s="174"/>
    </row>
    <row r="110" spans="1:27" ht="24" customHeight="1" x14ac:dyDescent="0.3">
      <c r="A110" s="174"/>
      <c r="B110" s="174"/>
      <c r="C110" s="174"/>
      <c r="D110" s="174"/>
      <c r="E110" s="174"/>
      <c r="F110" s="174"/>
      <c r="G110" s="174"/>
      <c r="H110" s="1"/>
      <c r="I110" s="174"/>
      <c r="J110" s="174"/>
      <c r="K110" s="174"/>
      <c r="L110" s="174"/>
      <c r="M110" s="174"/>
      <c r="N110" s="174"/>
    </row>
    <row r="111" spans="1:27" ht="24" customHeight="1" x14ac:dyDescent="0.3">
      <c r="A111" s="174"/>
      <c r="B111" s="49"/>
      <c r="C111" s="93"/>
      <c r="D111" s="240"/>
      <c r="E111" s="240"/>
      <c r="F111" s="240"/>
      <c r="G111" s="121"/>
      <c r="H111" s="121"/>
      <c r="I111" s="42"/>
      <c r="J111" s="42"/>
      <c r="K111" s="42"/>
      <c r="L111" s="42"/>
      <c r="M111" s="43"/>
      <c r="N111" s="93"/>
      <c r="O111" s="164"/>
      <c r="P111" s="164">
        <v>15</v>
      </c>
      <c r="Q111" s="164">
        <v>3.6</v>
      </c>
      <c r="R111" s="164">
        <v>160</v>
      </c>
      <c r="T111" s="52">
        <v>100</v>
      </c>
      <c r="U111" s="52">
        <v>100</v>
      </c>
    </row>
    <row r="112" spans="1:27" ht="24" customHeight="1" x14ac:dyDescent="0.3">
      <c r="A112" s="174"/>
      <c r="B112" s="174"/>
      <c r="C112" s="174"/>
      <c r="D112" s="174"/>
      <c r="E112" s="174"/>
      <c r="F112" s="174"/>
      <c r="G112" s="174"/>
      <c r="H112" s="1"/>
      <c r="I112" s="174"/>
      <c r="J112" s="174"/>
      <c r="K112" s="174"/>
      <c r="L112" s="174"/>
      <c r="M112" s="174"/>
      <c r="N112" s="174"/>
    </row>
    <row r="113" spans="1:14" ht="24" customHeight="1" x14ac:dyDescent="0.3">
      <c r="A113" s="174"/>
      <c r="B113" s="174"/>
      <c r="C113" s="174"/>
      <c r="D113" s="174"/>
      <c r="E113" s="174"/>
      <c r="F113" s="174"/>
      <c r="G113" s="174"/>
      <c r="H113" s="1"/>
      <c r="I113" s="174"/>
      <c r="J113" s="174"/>
      <c r="K113" s="174"/>
      <c r="L113" s="174"/>
      <c r="M113" s="174"/>
      <c r="N113" s="174"/>
    </row>
    <row r="114" spans="1:14" ht="24" customHeight="1" x14ac:dyDescent="0.3">
      <c r="A114" s="174"/>
      <c r="B114" s="174"/>
      <c r="C114" s="174"/>
      <c r="D114" s="174"/>
      <c r="E114" s="174"/>
      <c r="F114" s="174"/>
      <c r="G114" s="174"/>
      <c r="H114" s="1"/>
      <c r="I114" s="174"/>
      <c r="J114" s="174"/>
      <c r="K114" s="174"/>
      <c r="L114" s="174"/>
      <c r="M114" s="174"/>
      <c r="N114" s="174"/>
    </row>
    <row r="115" spans="1:14" ht="24" customHeight="1" x14ac:dyDescent="0.3">
      <c r="A115" s="174"/>
      <c r="B115" s="174"/>
      <c r="C115" s="174"/>
      <c r="D115" s="174"/>
      <c r="E115" s="174"/>
      <c r="F115" s="174"/>
      <c r="G115" s="174"/>
      <c r="H115" s="1"/>
      <c r="I115" s="174"/>
      <c r="J115" s="174"/>
      <c r="K115" s="174"/>
      <c r="L115" s="174"/>
      <c r="M115" s="174"/>
      <c r="N115" s="174"/>
    </row>
    <row r="116" spans="1:14" ht="24" customHeight="1" x14ac:dyDescent="0.3">
      <c r="A116" s="174"/>
      <c r="B116" s="174"/>
      <c r="C116" s="174"/>
      <c r="D116" s="174"/>
      <c r="E116" s="174"/>
      <c r="F116" s="174"/>
      <c r="G116" s="174"/>
      <c r="H116" s="1"/>
      <c r="I116" s="174"/>
      <c r="J116" s="174"/>
      <c r="K116" s="174"/>
      <c r="L116" s="174"/>
      <c r="M116" s="174"/>
      <c r="N116" s="174"/>
    </row>
    <row r="117" spans="1:14" ht="24" customHeight="1" x14ac:dyDescent="0.3">
      <c r="A117" s="174"/>
      <c r="B117" s="174"/>
      <c r="C117" s="174"/>
      <c r="D117" s="174"/>
      <c r="E117" s="174"/>
      <c r="F117" s="174"/>
      <c r="G117" s="174"/>
      <c r="H117" s="1"/>
      <c r="I117" s="174"/>
      <c r="J117" s="174"/>
      <c r="K117" s="174"/>
      <c r="L117" s="174"/>
      <c r="M117" s="174"/>
      <c r="N117" s="174"/>
    </row>
    <row r="118" spans="1:14" ht="24" customHeight="1" x14ac:dyDescent="0.3">
      <c r="A118" s="174"/>
      <c r="B118" s="174"/>
      <c r="C118" s="174"/>
      <c r="D118" s="174"/>
      <c r="E118" s="174"/>
      <c r="F118" s="174"/>
      <c r="G118" s="174"/>
      <c r="H118" s="1"/>
      <c r="I118" s="174"/>
      <c r="J118" s="174"/>
      <c r="K118" s="174"/>
      <c r="L118" s="174"/>
      <c r="M118" s="174"/>
      <c r="N118" s="174"/>
    </row>
    <row r="119" spans="1:14" ht="24" customHeight="1" x14ac:dyDescent="0.3">
      <c r="A119" s="174"/>
      <c r="B119" s="174"/>
      <c r="C119" s="174"/>
      <c r="D119" s="174"/>
      <c r="E119" s="174"/>
      <c r="F119" s="174"/>
      <c r="G119" s="174"/>
      <c r="H119" s="1"/>
      <c r="I119" s="174"/>
      <c r="J119" s="174"/>
      <c r="K119" s="174"/>
      <c r="L119" s="174"/>
      <c r="M119" s="174"/>
      <c r="N119" s="174"/>
    </row>
    <row r="120" spans="1:14" ht="24" customHeight="1" x14ac:dyDescent="0.3">
      <c r="A120" s="174"/>
      <c r="B120" s="174"/>
      <c r="C120" s="174"/>
      <c r="D120" s="174"/>
      <c r="E120" s="174"/>
      <c r="F120" s="174"/>
      <c r="G120" s="174"/>
      <c r="H120" s="1"/>
      <c r="I120" s="174"/>
      <c r="J120" s="174"/>
      <c r="K120" s="174"/>
      <c r="L120" s="174"/>
      <c r="M120" s="174"/>
      <c r="N120" s="174"/>
    </row>
    <row r="121" spans="1:14" ht="24" customHeight="1" x14ac:dyDescent="0.3">
      <c r="A121" s="174"/>
      <c r="B121" s="174"/>
      <c r="C121" s="174"/>
      <c r="D121" s="174"/>
      <c r="E121" s="174"/>
      <c r="F121" s="174"/>
      <c r="G121" s="174"/>
      <c r="H121" s="1"/>
      <c r="I121" s="174"/>
      <c r="J121" s="174"/>
      <c r="K121" s="174"/>
      <c r="L121" s="174"/>
      <c r="M121" s="174"/>
      <c r="N121" s="174"/>
    </row>
    <row r="122" spans="1:14" ht="24" customHeight="1" x14ac:dyDescent="0.3">
      <c r="A122" s="174"/>
      <c r="B122" s="174"/>
      <c r="C122" s="174"/>
      <c r="D122" s="174"/>
      <c r="E122" s="174"/>
      <c r="F122" s="174"/>
      <c r="G122" s="174"/>
      <c r="H122" s="1"/>
      <c r="I122" s="174"/>
      <c r="J122" s="174"/>
      <c r="K122" s="174"/>
      <c r="L122" s="174"/>
      <c r="M122" s="174"/>
      <c r="N122" s="174"/>
    </row>
    <row r="123" spans="1:14" ht="24" customHeight="1" x14ac:dyDescent="0.3">
      <c r="A123" s="174"/>
      <c r="B123" s="174"/>
      <c r="C123" s="174"/>
      <c r="D123" s="174"/>
      <c r="E123" s="174"/>
      <c r="F123" s="174"/>
      <c r="G123" s="174"/>
      <c r="H123" s="1"/>
      <c r="I123" s="174"/>
      <c r="J123" s="174"/>
      <c r="K123" s="174"/>
      <c r="L123" s="174"/>
      <c r="M123" s="174"/>
      <c r="N123" s="174"/>
    </row>
    <row r="124" spans="1:14" ht="24" customHeight="1" x14ac:dyDescent="0.3">
      <c r="A124" s="174"/>
      <c r="B124" s="174"/>
      <c r="C124" s="174"/>
      <c r="D124" s="174"/>
      <c r="E124" s="174"/>
      <c r="F124" s="174"/>
      <c r="G124" s="174"/>
      <c r="H124" s="1"/>
      <c r="I124" s="174"/>
      <c r="J124" s="174"/>
      <c r="K124" s="174"/>
      <c r="L124" s="174"/>
      <c r="M124" s="174"/>
      <c r="N124" s="174"/>
    </row>
    <row r="125" spans="1:14" ht="24" customHeight="1" x14ac:dyDescent="0.3">
      <c r="A125" s="174"/>
      <c r="B125" s="174"/>
      <c r="C125" s="174"/>
      <c r="D125" s="174"/>
      <c r="E125" s="174"/>
      <c r="F125" s="174"/>
      <c r="G125" s="174"/>
      <c r="H125" s="1"/>
      <c r="I125" s="174"/>
      <c r="J125" s="174"/>
      <c r="K125" s="174"/>
      <c r="L125" s="174"/>
      <c r="M125" s="174"/>
      <c r="N125" s="174"/>
    </row>
    <row r="126" spans="1:14" ht="24" customHeight="1" x14ac:dyDescent="0.3">
      <c r="A126" s="174"/>
      <c r="B126" s="174"/>
      <c r="C126" s="174"/>
      <c r="D126" s="174"/>
      <c r="E126" s="174"/>
      <c r="F126" s="174"/>
      <c r="G126" s="174"/>
      <c r="H126" s="1"/>
      <c r="I126" s="174"/>
      <c r="J126" s="174"/>
      <c r="K126" s="174"/>
      <c r="L126" s="174"/>
      <c r="M126" s="174"/>
      <c r="N126" s="174"/>
    </row>
    <row r="127" spans="1:14" ht="24" customHeight="1" x14ac:dyDescent="0.3">
      <c r="A127" s="174"/>
      <c r="B127" s="174"/>
      <c r="C127" s="174"/>
      <c r="D127" s="174"/>
      <c r="E127" s="174"/>
      <c r="F127" s="174"/>
      <c r="G127" s="174"/>
      <c r="H127" s="1"/>
      <c r="I127" s="174"/>
      <c r="J127" s="174"/>
      <c r="K127" s="174"/>
      <c r="L127" s="174"/>
      <c r="M127" s="174"/>
      <c r="N127" s="174"/>
    </row>
    <row r="128" spans="1:14" ht="24" customHeight="1" x14ac:dyDescent="0.3">
      <c r="A128" s="174"/>
      <c r="B128" s="174"/>
      <c r="C128" s="174"/>
      <c r="D128" s="174"/>
      <c r="E128" s="174"/>
      <c r="F128" s="174"/>
      <c r="G128" s="174"/>
      <c r="H128" s="1"/>
      <c r="I128" s="174"/>
      <c r="J128" s="174"/>
      <c r="K128" s="174"/>
      <c r="L128" s="174"/>
      <c r="M128" s="174"/>
      <c r="N128" s="174"/>
    </row>
    <row r="129" spans="1:14" ht="24" customHeight="1" x14ac:dyDescent="0.3">
      <c r="A129" s="174"/>
      <c r="B129" s="174"/>
      <c r="C129" s="174"/>
      <c r="D129" s="174"/>
      <c r="E129" s="174"/>
      <c r="F129" s="174"/>
      <c r="G129" s="174"/>
      <c r="H129" s="1"/>
      <c r="I129" s="174"/>
      <c r="J129" s="174"/>
      <c r="K129" s="174"/>
      <c r="L129" s="174"/>
      <c r="M129" s="174"/>
      <c r="N129" s="174"/>
    </row>
    <row r="130" spans="1:14" ht="24" customHeight="1" x14ac:dyDescent="0.3">
      <c r="A130" s="174"/>
      <c r="B130" s="174"/>
      <c r="C130" s="174"/>
      <c r="D130" s="174"/>
      <c r="E130" s="174"/>
      <c r="F130" s="174"/>
      <c r="G130" s="174"/>
      <c r="H130" s="1"/>
      <c r="I130" s="174"/>
      <c r="J130" s="174"/>
      <c r="K130" s="174"/>
      <c r="L130" s="174"/>
      <c r="M130" s="174"/>
      <c r="N130" s="174"/>
    </row>
    <row r="131" spans="1:14" ht="24" customHeight="1" x14ac:dyDescent="0.3">
      <c r="A131" s="174"/>
      <c r="B131" s="174"/>
      <c r="C131" s="174"/>
      <c r="D131" s="174"/>
      <c r="E131" s="174"/>
      <c r="F131" s="174"/>
      <c r="G131" s="174"/>
      <c r="H131" s="1"/>
      <c r="I131" s="174"/>
      <c r="J131" s="174"/>
      <c r="K131" s="174"/>
      <c r="L131" s="174"/>
      <c r="M131" s="174"/>
      <c r="N131" s="174"/>
    </row>
    <row r="132" spans="1:14" ht="24" customHeight="1" x14ac:dyDescent="0.3">
      <c r="A132" s="174"/>
      <c r="B132" s="174"/>
      <c r="C132" s="174"/>
      <c r="D132" s="174"/>
      <c r="E132" s="174"/>
      <c r="F132" s="174"/>
      <c r="G132" s="174"/>
      <c r="H132" s="1"/>
      <c r="I132" s="174"/>
      <c r="J132" s="174"/>
      <c r="K132" s="174"/>
      <c r="L132" s="174"/>
      <c r="M132" s="174"/>
      <c r="N132" s="174"/>
    </row>
    <row r="133" spans="1:14" ht="24" customHeight="1" x14ac:dyDescent="0.3">
      <c r="A133" s="174"/>
      <c r="B133" s="174"/>
      <c r="C133" s="174"/>
      <c r="D133" s="174"/>
      <c r="E133" s="174"/>
      <c r="F133" s="174"/>
      <c r="G133" s="174"/>
      <c r="H133" s="1"/>
      <c r="I133" s="174"/>
      <c r="J133" s="174"/>
      <c r="K133" s="174"/>
      <c r="L133" s="174"/>
      <c r="M133" s="174"/>
      <c r="N133" s="174"/>
    </row>
    <row r="134" spans="1:14" ht="24" customHeight="1" x14ac:dyDescent="0.3">
      <c r="A134" s="174"/>
      <c r="B134" s="174"/>
      <c r="C134" s="174"/>
      <c r="D134" s="174"/>
      <c r="E134" s="174"/>
      <c r="F134" s="174"/>
      <c r="G134" s="174"/>
      <c r="H134" s="1"/>
      <c r="I134" s="174"/>
      <c r="J134" s="174"/>
      <c r="K134" s="174"/>
      <c r="L134" s="174"/>
      <c r="M134" s="174"/>
      <c r="N134" s="174"/>
    </row>
    <row r="135" spans="1:14" ht="24" customHeight="1" x14ac:dyDescent="0.3">
      <c r="A135" s="174"/>
      <c r="B135" s="174"/>
      <c r="C135" s="174"/>
      <c r="D135" s="174"/>
      <c r="E135" s="174"/>
      <c r="F135" s="174"/>
      <c r="G135" s="174"/>
      <c r="H135" s="1"/>
      <c r="I135" s="174"/>
      <c r="J135" s="174"/>
      <c r="K135" s="174"/>
      <c r="L135" s="174"/>
      <c r="M135" s="174"/>
      <c r="N135" s="174"/>
    </row>
    <row r="136" spans="1:14" ht="24" customHeight="1" x14ac:dyDescent="0.3">
      <c r="A136" s="174"/>
      <c r="B136" s="174"/>
      <c r="C136" s="174"/>
      <c r="D136" s="174"/>
      <c r="E136" s="174"/>
      <c r="F136" s="174"/>
      <c r="G136" s="174"/>
      <c r="H136" s="1"/>
      <c r="I136" s="174"/>
      <c r="J136" s="174"/>
      <c r="K136" s="174"/>
      <c r="L136" s="174"/>
      <c r="M136" s="174"/>
      <c r="N136" s="174"/>
    </row>
    <row r="137" spans="1:14" ht="24" customHeight="1" x14ac:dyDescent="0.3">
      <c r="A137" s="174"/>
      <c r="B137" s="174"/>
      <c r="C137" s="174"/>
      <c r="D137" s="174"/>
      <c r="E137" s="174"/>
      <c r="F137" s="174"/>
      <c r="G137" s="174"/>
      <c r="H137" s="1"/>
      <c r="I137" s="174"/>
      <c r="J137" s="174"/>
      <c r="K137" s="174"/>
      <c r="L137" s="174"/>
      <c r="M137" s="174"/>
      <c r="N137" s="174"/>
    </row>
    <row r="138" spans="1:14" ht="24" customHeight="1" x14ac:dyDescent="0.3">
      <c r="A138" s="174"/>
      <c r="B138" s="174"/>
      <c r="C138" s="174"/>
      <c r="D138" s="174"/>
      <c r="E138" s="174"/>
      <c r="F138" s="174"/>
      <c r="G138" s="174"/>
      <c r="H138" s="1"/>
      <c r="I138" s="174"/>
      <c r="J138" s="174"/>
      <c r="K138" s="174"/>
      <c r="L138" s="174"/>
      <c r="M138" s="174"/>
      <c r="N138" s="174"/>
    </row>
    <row r="139" spans="1:14" ht="24" customHeight="1" x14ac:dyDescent="0.3">
      <c r="A139" s="174"/>
      <c r="B139" s="174"/>
      <c r="C139" s="174"/>
      <c r="D139" s="174"/>
      <c r="E139" s="174"/>
      <c r="F139" s="174"/>
      <c r="G139" s="174"/>
      <c r="H139" s="1"/>
      <c r="I139" s="174"/>
      <c r="J139" s="174"/>
      <c r="K139" s="174"/>
      <c r="L139" s="174"/>
      <c r="M139" s="174"/>
      <c r="N139" s="174"/>
    </row>
    <row r="140" spans="1:14" ht="24" customHeight="1" x14ac:dyDescent="0.3">
      <c r="A140" s="174"/>
      <c r="B140" s="174"/>
      <c r="C140" s="174"/>
      <c r="D140" s="174"/>
      <c r="E140" s="174"/>
      <c r="F140" s="174"/>
      <c r="G140" s="174"/>
      <c r="H140" s="1"/>
      <c r="I140" s="174"/>
      <c r="J140" s="174"/>
      <c r="K140" s="174"/>
      <c r="L140" s="174"/>
      <c r="M140" s="174"/>
      <c r="N140" s="174"/>
    </row>
    <row r="141" spans="1:14" ht="24" customHeight="1" x14ac:dyDescent="0.3">
      <c r="A141" s="174"/>
      <c r="B141" s="174"/>
      <c r="C141" s="174"/>
      <c r="D141" s="174"/>
      <c r="E141" s="174"/>
      <c r="F141" s="174"/>
      <c r="G141" s="174"/>
      <c r="H141" s="1"/>
      <c r="I141" s="174"/>
      <c r="J141" s="174"/>
      <c r="K141" s="174"/>
      <c r="L141" s="174"/>
      <c r="M141" s="174"/>
      <c r="N141" s="174"/>
    </row>
    <row r="142" spans="1:14" ht="24" customHeight="1" x14ac:dyDescent="0.3">
      <c r="A142" s="174"/>
      <c r="B142" s="174"/>
      <c r="C142" s="174"/>
      <c r="D142" s="174"/>
      <c r="E142" s="174"/>
      <c r="F142" s="174"/>
      <c r="G142" s="174"/>
      <c r="H142" s="1"/>
      <c r="I142" s="174"/>
      <c r="J142" s="174"/>
      <c r="K142" s="174"/>
      <c r="L142" s="174"/>
      <c r="M142" s="174"/>
      <c r="N142" s="174"/>
    </row>
    <row r="143" spans="1:14" ht="24" customHeight="1" x14ac:dyDescent="0.3">
      <c r="A143" s="174"/>
      <c r="B143" s="174"/>
      <c r="C143" s="174"/>
      <c r="D143" s="174"/>
      <c r="E143" s="174"/>
      <c r="F143" s="174"/>
      <c r="G143" s="174"/>
      <c r="H143" s="1"/>
      <c r="I143" s="174"/>
      <c r="J143" s="174"/>
      <c r="K143" s="174"/>
      <c r="L143" s="174"/>
      <c r="M143" s="174"/>
      <c r="N143" s="174"/>
    </row>
    <row r="144" spans="1:14" ht="24" customHeight="1" x14ac:dyDescent="0.3">
      <c r="A144" s="174"/>
      <c r="B144" s="174"/>
      <c r="C144" s="174"/>
      <c r="D144" s="174"/>
      <c r="E144" s="174"/>
      <c r="F144" s="174"/>
      <c r="G144" s="174"/>
      <c r="H144" s="1"/>
      <c r="I144" s="174"/>
      <c r="J144" s="174"/>
      <c r="K144" s="174"/>
      <c r="L144" s="174"/>
      <c r="M144" s="174"/>
      <c r="N144" s="174"/>
    </row>
    <row r="145" spans="1:14" ht="24" customHeight="1" x14ac:dyDescent="0.3">
      <c r="A145" s="174"/>
      <c r="B145" s="174"/>
      <c r="C145" s="174"/>
      <c r="D145" s="174"/>
      <c r="E145" s="174"/>
      <c r="F145" s="174"/>
      <c r="G145" s="174"/>
      <c r="H145" s="1"/>
      <c r="I145" s="174"/>
      <c r="J145" s="174"/>
      <c r="K145" s="174"/>
      <c r="L145" s="174"/>
      <c r="M145" s="174"/>
      <c r="N145" s="174"/>
    </row>
    <row r="146" spans="1:14" ht="24" customHeight="1" x14ac:dyDescent="0.3">
      <c r="A146" s="174"/>
      <c r="B146" s="174"/>
      <c r="C146" s="174"/>
      <c r="D146" s="174"/>
      <c r="E146" s="174"/>
      <c r="F146" s="174"/>
      <c r="G146" s="174"/>
      <c r="H146" s="1"/>
      <c r="I146" s="174"/>
      <c r="J146" s="174"/>
      <c r="K146" s="174"/>
      <c r="L146" s="174"/>
      <c r="M146" s="174"/>
      <c r="N146" s="174"/>
    </row>
    <row r="147" spans="1:14" ht="24" customHeight="1" x14ac:dyDescent="0.3">
      <c r="A147" s="174"/>
      <c r="B147" s="174"/>
      <c r="C147" s="174"/>
      <c r="D147" s="174"/>
      <c r="E147" s="174"/>
      <c r="F147" s="174"/>
      <c r="G147" s="174"/>
      <c r="H147" s="1"/>
      <c r="I147" s="174"/>
      <c r="J147" s="174"/>
      <c r="K147" s="174"/>
      <c r="L147" s="174"/>
      <c r="M147" s="174"/>
      <c r="N147" s="174"/>
    </row>
    <row r="148" spans="1:14" ht="24" customHeight="1" x14ac:dyDescent="0.3">
      <c r="A148" s="174"/>
      <c r="B148" s="174"/>
      <c r="C148" s="174"/>
      <c r="D148" s="174"/>
      <c r="E148" s="174"/>
      <c r="F148" s="174"/>
      <c r="G148" s="174"/>
      <c r="H148" s="1"/>
      <c r="I148" s="174"/>
      <c r="J148" s="174"/>
      <c r="K148" s="174"/>
      <c r="L148" s="174"/>
      <c r="M148" s="174"/>
      <c r="N148" s="174"/>
    </row>
    <row r="149" spans="1:14" ht="24" customHeight="1" x14ac:dyDescent="0.3">
      <c r="A149" s="174"/>
      <c r="B149" s="174"/>
      <c r="C149" s="174"/>
      <c r="D149" s="174"/>
      <c r="E149" s="174"/>
      <c r="F149" s="174"/>
      <c r="G149" s="174"/>
      <c r="H149" s="1"/>
      <c r="I149" s="174"/>
      <c r="J149" s="174"/>
      <c r="K149" s="174"/>
      <c r="L149" s="174"/>
      <c r="M149" s="174"/>
      <c r="N149" s="174"/>
    </row>
    <row r="150" spans="1:14" ht="24" customHeight="1" x14ac:dyDescent="0.3">
      <c r="A150" s="174"/>
      <c r="B150" s="174"/>
      <c r="C150" s="174"/>
      <c r="D150" s="174"/>
      <c r="E150" s="174"/>
      <c r="F150" s="174"/>
      <c r="G150" s="174"/>
      <c r="H150" s="1"/>
      <c r="I150" s="174"/>
      <c r="J150" s="174"/>
      <c r="K150" s="174"/>
      <c r="L150" s="174"/>
      <c r="M150" s="174"/>
      <c r="N150" s="174"/>
    </row>
    <row r="151" spans="1:14" ht="24" customHeight="1" x14ac:dyDescent="0.3">
      <c r="A151" s="174"/>
      <c r="B151" s="174"/>
      <c r="C151" s="174"/>
      <c r="D151" s="174"/>
      <c r="E151" s="174"/>
      <c r="F151" s="174"/>
      <c r="G151" s="174"/>
      <c r="H151" s="1"/>
      <c r="I151" s="174"/>
      <c r="J151" s="174"/>
      <c r="K151" s="174"/>
      <c r="L151" s="174"/>
      <c r="M151" s="174"/>
      <c r="N151" s="174"/>
    </row>
    <row r="152" spans="1:14" ht="24" customHeight="1" x14ac:dyDescent="0.3">
      <c r="A152" s="174"/>
      <c r="B152" s="174"/>
      <c r="C152" s="174"/>
      <c r="D152" s="174"/>
      <c r="E152" s="174"/>
      <c r="F152" s="174"/>
      <c r="G152" s="174"/>
      <c r="H152" s="1"/>
      <c r="I152" s="174"/>
      <c r="J152" s="174"/>
      <c r="K152" s="174"/>
      <c r="L152" s="174"/>
      <c r="M152" s="174"/>
      <c r="N152" s="174"/>
    </row>
    <row r="153" spans="1:14" ht="24" customHeight="1" x14ac:dyDescent="0.3">
      <c r="A153" s="174"/>
      <c r="B153" s="174"/>
      <c r="C153" s="174"/>
      <c r="D153" s="174"/>
      <c r="E153" s="174"/>
      <c r="F153" s="174"/>
      <c r="G153" s="174"/>
      <c r="H153" s="1"/>
      <c r="I153" s="174"/>
      <c r="J153" s="174"/>
      <c r="K153" s="174"/>
      <c r="L153" s="174"/>
      <c r="M153" s="174"/>
      <c r="N153" s="174"/>
    </row>
    <row r="154" spans="1:14" ht="24" customHeight="1" x14ac:dyDescent="0.3">
      <c r="A154" s="174"/>
      <c r="B154" s="174"/>
      <c r="C154" s="174"/>
      <c r="D154" s="174"/>
      <c r="E154" s="174"/>
      <c r="F154" s="174"/>
      <c r="G154" s="174"/>
      <c r="H154" s="1"/>
      <c r="I154" s="174"/>
      <c r="J154" s="174"/>
      <c r="K154" s="174"/>
      <c r="L154" s="174"/>
      <c r="M154" s="174"/>
      <c r="N154" s="174"/>
    </row>
    <row r="155" spans="1:14" ht="24" customHeight="1" x14ac:dyDescent="0.3">
      <c r="A155" s="174"/>
      <c r="B155" s="174"/>
      <c r="C155" s="174"/>
      <c r="D155" s="174"/>
      <c r="E155" s="174"/>
      <c r="F155" s="174"/>
      <c r="G155" s="174"/>
      <c r="H155" s="1"/>
      <c r="I155" s="174"/>
      <c r="J155" s="174"/>
      <c r="K155" s="174"/>
      <c r="L155" s="174"/>
      <c r="M155" s="174"/>
      <c r="N155" s="174"/>
    </row>
    <row r="156" spans="1:14" ht="24" customHeight="1" x14ac:dyDescent="0.3">
      <c r="A156" s="174"/>
      <c r="B156" s="174"/>
      <c r="C156" s="174"/>
      <c r="D156" s="174"/>
      <c r="E156" s="174"/>
      <c r="F156" s="174"/>
      <c r="G156" s="174"/>
      <c r="H156" s="1"/>
      <c r="I156" s="174"/>
      <c r="J156" s="174"/>
      <c r="K156" s="174"/>
      <c r="L156" s="174"/>
      <c r="M156" s="174"/>
      <c r="N156" s="174"/>
    </row>
    <row r="157" spans="1:14" ht="24" customHeight="1" x14ac:dyDescent="0.3">
      <c r="A157" s="174"/>
      <c r="B157" s="174"/>
      <c r="C157" s="174"/>
      <c r="D157" s="174"/>
      <c r="E157" s="174"/>
      <c r="F157" s="174"/>
      <c r="G157" s="174"/>
      <c r="H157" s="1"/>
      <c r="I157" s="174"/>
      <c r="J157" s="174"/>
      <c r="K157" s="174"/>
      <c r="L157" s="174"/>
      <c r="M157" s="174"/>
      <c r="N157" s="174"/>
    </row>
    <row r="158" spans="1:14" ht="24" customHeight="1" x14ac:dyDescent="0.3">
      <c r="A158" s="174"/>
      <c r="B158" s="174"/>
      <c r="C158" s="174"/>
      <c r="D158" s="174"/>
      <c r="E158" s="174"/>
      <c r="F158" s="174"/>
      <c r="G158" s="174"/>
      <c r="H158" s="1"/>
      <c r="I158" s="174"/>
      <c r="J158" s="174"/>
      <c r="K158" s="174"/>
      <c r="L158" s="174"/>
      <c r="M158" s="174"/>
      <c r="N158" s="174"/>
    </row>
    <row r="159" spans="1:14" ht="24" customHeight="1" x14ac:dyDescent="0.3">
      <c r="A159" s="174"/>
      <c r="B159" s="174"/>
      <c r="C159" s="174"/>
      <c r="D159" s="174"/>
      <c r="E159" s="174"/>
      <c r="F159" s="174"/>
      <c r="G159" s="174"/>
      <c r="H159" s="1"/>
      <c r="I159" s="174"/>
      <c r="J159" s="174"/>
      <c r="K159" s="174"/>
      <c r="L159" s="174"/>
      <c r="M159" s="174"/>
      <c r="N159" s="174"/>
    </row>
    <row r="160" spans="1:14" ht="24" customHeight="1" x14ac:dyDescent="0.3">
      <c r="A160" s="174"/>
      <c r="B160" s="174"/>
      <c r="C160" s="174"/>
      <c r="D160" s="174"/>
      <c r="E160" s="174"/>
      <c r="F160" s="174"/>
      <c r="G160" s="174"/>
      <c r="H160" s="1"/>
      <c r="I160" s="174"/>
      <c r="J160" s="174"/>
      <c r="K160" s="174"/>
      <c r="L160" s="174"/>
      <c r="M160" s="174"/>
      <c r="N160" s="174"/>
    </row>
    <row r="161" spans="1:14" ht="24" customHeight="1" x14ac:dyDescent="0.3">
      <c r="A161" s="174"/>
      <c r="B161" s="174"/>
      <c r="C161" s="174"/>
      <c r="D161" s="174"/>
      <c r="E161" s="174"/>
      <c r="F161" s="174"/>
      <c r="G161" s="174"/>
      <c r="H161" s="1"/>
      <c r="I161" s="174"/>
      <c r="J161" s="174"/>
      <c r="K161" s="174"/>
      <c r="L161" s="174"/>
      <c r="M161" s="174"/>
      <c r="N161" s="174"/>
    </row>
    <row r="162" spans="1:14" ht="24" customHeight="1" x14ac:dyDescent="0.3">
      <c r="A162" s="174"/>
      <c r="B162" s="174"/>
      <c r="C162" s="174"/>
      <c r="D162" s="174"/>
      <c r="E162" s="174"/>
      <c r="F162" s="174"/>
      <c r="G162" s="174"/>
      <c r="H162" s="1"/>
      <c r="I162" s="174"/>
      <c r="J162" s="174"/>
      <c r="K162" s="174"/>
      <c r="L162" s="174"/>
      <c r="M162" s="174"/>
      <c r="N162" s="174"/>
    </row>
    <row r="163" spans="1:14" ht="24" customHeight="1" x14ac:dyDescent="0.3">
      <c r="A163" s="174"/>
      <c r="B163" s="174"/>
      <c r="C163" s="174"/>
      <c r="D163" s="174"/>
      <c r="E163" s="174"/>
      <c r="F163" s="174"/>
      <c r="G163" s="174"/>
      <c r="H163" s="1"/>
      <c r="I163" s="174"/>
      <c r="J163" s="174"/>
      <c r="K163" s="174"/>
      <c r="L163" s="174"/>
      <c r="M163" s="174"/>
      <c r="N163" s="174"/>
    </row>
    <row r="164" spans="1:14" ht="24" customHeight="1" x14ac:dyDescent="0.3">
      <c r="A164" s="174"/>
      <c r="B164" s="174"/>
      <c r="C164" s="174"/>
      <c r="D164" s="174"/>
      <c r="E164" s="174"/>
      <c r="F164" s="174"/>
      <c r="G164" s="174"/>
      <c r="H164" s="1"/>
      <c r="I164" s="174"/>
      <c r="J164" s="174"/>
      <c r="K164" s="174"/>
      <c r="L164" s="174"/>
      <c r="M164" s="174"/>
      <c r="N164" s="174"/>
    </row>
    <row r="165" spans="1:14" ht="24" customHeight="1" x14ac:dyDescent="0.3">
      <c r="A165" s="174"/>
      <c r="B165" s="174"/>
      <c r="C165" s="174"/>
      <c r="D165" s="174"/>
      <c r="E165" s="174"/>
      <c r="F165" s="174"/>
      <c r="G165" s="174"/>
      <c r="H165" s="1"/>
      <c r="I165" s="174"/>
      <c r="J165" s="174"/>
      <c r="K165" s="174"/>
      <c r="L165" s="174"/>
      <c r="M165" s="174"/>
      <c r="N165" s="174"/>
    </row>
    <row r="166" spans="1:14" ht="24" customHeight="1" x14ac:dyDescent="0.3">
      <c r="A166" s="174"/>
      <c r="B166" s="174"/>
      <c r="C166" s="174"/>
      <c r="D166" s="174"/>
      <c r="E166" s="174"/>
      <c r="F166" s="174"/>
      <c r="G166" s="174"/>
      <c r="H166" s="1"/>
      <c r="I166" s="174"/>
      <c r="J166" s="174"/>
      <c r="K166" s="174"/>
      <c r="L166" s="174"/>
      <c r="M166" s="174"/>
      <c r="N166" s="174"/>
    </row>
    <row r="167" spans="1:14" ht="24" customHeight="1" x14ac:dyDescent="0.3">
      <c r="A167" s="174"/>
      <c r="B167" s="174"/>
      <c r="C167" s="174"/>
      <c r="D167" s="174"/>
      <c r="E167" s="174"/>
      <c r="F167" s="174"/>
      <c r="G167" s="174"/>
      <c r="H167" s="1"/>
      <c r="I167" s="174"/>
      <c r="J167" s="174"/>
      <c r="K167" s="174"/>
      <c r="L167" s="174"/>
      <c r="M167" s="174"/>
      <c r="N167" s="174"/>
    </row>
    <row r="168" spans="1:14" ht="24" customHeight="1" x14ac:dyDescent="0.3">
      <c r="A168" s="174"/>
      <c r="B168" s="174"/>
      <c r="C168" s="174"/>
      <c r="D168" s="174"/>
      <c r="E168" s="174"/>
      <c r="F168" s="174"/>
      <c r="G168" s="174"/>
      <c r="H168" s="1"/>
      <c r="I168" s="174"/>
      <c r="J168" s="174"/>
      <c r="K168" s="174"/>
      <c r="L168" s="174"/>
      <c r="M168" s="174"/>
      <c r="N168" s="174"/>
    </row>
    <row r="169" spans="1:14" ht="24" customHeight="1" x14ac:dyDescent="0.3">
      <c r="A169" s="174"/>
      <c r="B169" s="174"/>
      <c r="C169" s="174"/>
      <c r="D169" s="174"/>
      <c r="E169" s="174"/>
      <c r="F169" s="174"/>
      <c r="G169" s="174"/>
      <c r="H169" s="1"/>
      <c r="I169" s="174"/>
      <c r="J169" s="174"/>
      <c r="K169" s="174"/>
      <c r="L169" s="174"/>
      <c r="M169" s="174"/>
      <c r="N169" s="174"/>
    </row>
    <row r="170" spans="1:14" ht="24" customHeight="1" x14ac:dyDescent="0.3">
      <c r="A170" s="174"/>
      <c r="B170" s="174"/>
      <c r="C170" s="174"/>
      <c r="D170" s="174"/>
      <c r="E170" s="174"/>
      <c r="F170" s="174"/>
      <c r="G170" s="174"/>
      <c r="H170" s="1"/>
      <c r="I170" s="174"/>
      <c r="J170" s="174"/>
      <c r="K170" s="174"/>
      <c r="L170" s="174"/>
      <c r="M170" s="174"/>
      <c r="N170" s="174"/>
    </row>
    <row r="171" spans="1:14" ht="24" customHeight="1" x14ac:dyDescent="0.3">
      <c r="A171" s="174"/>
      <c r="B171" s="174"/>
      <c r="C171" s="174"/>
      <c r="D171" s="174"/>
      <c r="E171" s="174"/>
      <c r="F171" s="174"/>
      <c r="G171" s="174"/>
      <c r="H171" s="1"/>
      <c r="I171" s="174"/>
      <c r="J171" s="174"/>
      <c r="K171" s="174"/>
      <c r="L171" s="174"/>
      <c r="M171" s="174"/>
      <c r="N171" s="174"/>
    </row>
  </sheetData>
  <mergeCells count="11">
    <mergeCell ref="A5:M5"/>
    <mergeCell ref="A6:A7"/>
    <mergeCell ref="B6:B7"/>
    <mergeCell ref="G6:G7"/>
    <mergeCell ref="H6:H7"/>
    <mergeCell ref="I6:K6"/>
    <mergeCell ref="O6:Q6"/>
    <mergeCell ref="A8:A25"/>
    <mergeCell ref="A26:A28"/>
    <mergeCell ref="A29:A65"/>
    <mergeCell ref="A66:A101"/>
  </mergeCells>
  <pageMargins left="0.7" right="0.7" top="0.75" bottom="0.75" header="0.3" footer="0.3"/>
  <pageSetup paperSize="9" scale="29" orientation="portrait" r:id="rId1"/>
  <rowBreaks count="1" manualBreakCount="1">
    <brk id="104" max="16383" man="1"/>
  </rowBreaks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152"/>
  <sheetViews>
    <sheetView view="pageBreakPreview" zoomScale="60" zoomScaleNormal="80" workbookViewId="0">
      <selection activeCell="F57" sqref="F57:G58"/>
    </sheetView>
  </sheetViews>
  <sheetFormatPr defaultRowHeight="18.75" x14ac:dyDescent="0.3"/>
  <cols>
    <col min="1" max="1" width="29.7109375" style="120" customWidth="1"/>
    <col min="2" max="2" width="41.140625" style="120" customWidth="1"/>
    <col min="3" max="3" width="24.5703125" style="120" customWidth="1"/>
    <col min="4" max="5" width="9.140625" style="120"/>
    <col min="6" max="6" width="10.85546875" style="335" bestFit="1" customWidth="1"/>
    <col min="7" max="7" width="9.140625" style="335"/>
    <col min="8" max="8" width="2" style="175" customWidth="1"/>
    <col min="9" max="13" width="9.140625" style="120"/>
    <col min="14" max="14" width="9.140625" style="182"/>
    <col min="15" max="26" width="9.140625" style="51"/>
    <col min="27" max="16384" width="9.140625" style="120"/>
  </cols>
  <sheetData>
    <row r="1" spans="1:23" ht="22.5" customHeight="1" x14ac:dyDescent="0.3">
      <c r="A1" s="160"/>
      <c r="B1" s="93"/>
      <c r="C1" s="93"/>
      <c r="D1" s="126"/>
      <c r="E1" s="126"/>
      <c r="F1" s="370"/>
      <c r="G1" s="371"/>
      <c r="H1" s="121"/>
      <c r="I1" s="126"/>
      <c r="J1" s="126"/>
      <c r="K1" s="126" t="s">
        <v>0</v>
      </c>
      <c r="L1" s="126"/>
      <c r="M1" s="126"/>
      <c r="N1" s="93"/>
      <c r="O1" s="52"/>
      <c r="P1" s="52"/>
      <c r="Q1" s="52"/>
      <c r="R1" s="52"/>
      <c r="S1" s="52"/>
    </row>
    <row r="2" spans="1:23" ht="22.5" customHeight="1" x14ac:dyDescent="0.3">
      <c r="A2" s="160"/>
      <c r="B2" s="93"/>
      <c r="C2" s="93"/>
      <c r="D2" s="126"/>
      <c r="E2" s="126"/>
      <c r="F2" s="370"/>
      <c r="G2" s="371"/>
      <c r="H2" s="121"/>
      <c r="I2" s="126"/>
      <c r="J2" s="126"/>
      <c r="K2" s="126" t="s">
        <v>1</v>
      </c>
      <c r="L2" s="126"/>
      <c r="M2" s="126"/>
      <c r="N2" s="93"/>
      <c r="O2" s="52"/>
      <c r="P2" s="52"/>
      <c r="Q2" s="52"/>
      <c r="R2" s="52"/>
      <c r="S2" s="52"/>
    </row>
    <row r="3" spans="1:23" ht="22.5" customHeight="1" x14ac:dyDescent="0.3">
      <c r="A3" s="160"/>
      <c r="B3" s="93"/>
      <c r="C3" s="93"/>
      <c r="D3" s="126"/>
      <c r="E3" s="126"/>
      <c r="F3" s="370"/>
      <c r="G3" s="371"/>
      <c r="H3" s="121"/>
      <c r="I3" s="126"/>
      <c r="J3" s="126"/>
      <c r="K3" s="126" t="s">
        <v>2</v>
      </c>
      <c r="L3" s="126"/>
      <c r="M3" s="126"/>
      <c r="N3" s="93"/>
      <c r="O3" s="52"/>
      <c r="P3" s="52"/>
      <c r="Q3" s="52"/>
      <c r="R3" s="52"/>
      <c r="S3" s="52"/>
      <c r="V3" s="166" t="s">
        <v>159</v>
      </c>
      <c r="W3" s="52">
        <f>SUM(D57)</f>
        <v>50</v>
      </c>
    </row>
    <row r="4" spans="1:23" ht="22.5" customHeight="1" x14ac:dyDescent="0.3">
      <c r="A4" s="160"/>
      <c r="B4" s="93"/>
      <c r="C4" s="93"/>
      <c r="D4" s="126"/>
      <c r="E4" s="126"/>
      <c r="F4" s="370"/>
      <c r="G4" s="371"/>
      <c r="H4" s="121"/>
      <c r="I4" s="126"/>
      <c r="J4" s="126"/>
      <c r="K4" s="120" t="s">
        <v>333</v>
      </c>
      <c r="O4" s="52"/>
      <c r="P4" s="52"/>
      <c r="Q4" s="52"/>
      <c r="R4" s="52"/>
      <c r="S4" s="52"/>
      <c r="V4" s="166" t="s">
        <v>160</v>
      </c>
      <c r="W4" s="52" t="e">
        <f>SUM(D20,#REF!,D58)</f>
        <v>#REF!</v>
      </c>
    </row>
    <row r="5" spans="1:23" ht="22.5" customHeight="1" thickBot="1" x14ac:dyDescent="0.35">
      <c r="A5" s="265" t="s">
        <v>69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93"/>
      <c r="V5" s="166" t="s">
        <v>161</v>
      </c>
    </row>
    <row r="6" spans="1:23" ht="22.5" customHeight="1" thickBot="1" x14ac:dyDescent="0.35">
      <c r="A6" s="269" t="s">
        <v>4</v>
      </c>
      <c r="B6" s="271" t="s">
        <v>5</v>
      </c>
      <c r="C6" s="94"/>
      <c r="D6" s="127" t="s">
        <v>6</v>
      </c>
      <c r="E6" s="128" t="s">
        <v>7</v>
      </c>
      <c r="F6" s="372"/>
      <c r="G6" s="282" t="s">
        <v>8</v>
      </c>
      <c r="H6" s="273" t="s">
        <v>8</v>
      </c>
      <c r="I6" s="266" t="s">
        <v>9</v>
      </c>
      <c r="J6" s="267"/>
      <c r="K6" s="268"/>
      <c r="L6" s="134" t="s">
        <v>10</v>
      </c>
      <c r="M6" s="135" t="s">
        <v>11</v>
      </c>
      <c r="N6" s="116" t="s">
        <v>12</v>
      </c>
      <c r="O6" s="264"/>
      <c r="P6" s="264"/>
      <c r="Q6" s="264"/>
      <c r="R6" s="52"/>
      <c r="S6" s="52"/>
      <c r="V6" s="166" t="s">
        <v>162</v>
      </c>
      <c r="W6" s="52">
        <f>SUM(D51,D64,D71)</f>
        <v>51.375</v>
      </c>
    </row>
    <row r="7" spans="1:23" ht="22.5" customHeight="1" x14ac:dyDescent="0.3">
      <c r="A7" s="270"/>
      <c r="B7" s="272"/>
      <c r="C7" s="97"/>
      <c r="D7" s="129"/>
      <c r="E7" s="130"/>
      <c r="F7" s="373"/>
      <c r="G7" s="374"/>
      <c r="H7" s="274"/>
      <c r="I7" s="136" t="s">
        <v>13</v>
      </c>
      <c r="J7" s="126" t="s">
        <v>14</v>
      </c>
      <c r="K7" s="136" t="s">
        <v>15</v>
      </c>
      <c r="L7" s="137" t="s">
        <v>16</v>
      </c>
      <c r="M7" s="138"/>
      <c r="N7" s="117" t="s">
        <v>17</v>
      </c>
      <c r="O7" s="52" t="s">
        <v>13</v>
      </c>
      <c r="P7" s="52" t="s">
        <v>14</v>
      </c>
      <c r="Q7" s="52" t="s">
        <v>15</v>
      </c>
      <c r="R7" s="52" t="s">
        <v>16</v>
      </c>
      <c r="S7" s="52"/>
      <c r="V7" s="166" t="s">
        <v>132</v>
      </c>
    </row>
    <row r="8" spans="1:23" ht="22.5" customHeight="1" x14ac:dyDescent="0.3">
      <c r="A8" s="291" t="s">
        <v>18</v>
      </c>
      <c r="B8" s="104" t="s">
        <v>264</v>
      </c>
      <c r="C8" s="104"/>
      <c r="D8" s="133"/>
      <c r="E8" s="133"/>
      <c r="F8" s="352">
        <v>200</v>
      </c>
      <c r="G8" s="353">
        <v>200</v>
      </c>
      <c r="H8" s="123">
        <v>1000</v>
      </c>
      <c r="I8" s="140">
        <f>SUM(O8*G8)/H8</f>
        <v>5.2060000000000004</v>
      </c>
      <c r="J8" s="140">
        <f>SUM(P8*G8)/H8</f>
        <v>5.0780000000000003</v>
      </c>
      <c r="K8" s="140">
        <f>SUM(Q8*G8)/H8</f>
        <v>16.420000000000002</v>
      </c>
      <c r="L8" s="140">
        <f>SUM(R8*G8)/H8</f>
        <v>132.19999999999999</v>
      </c>
      <c r="M8" s="149">
        <f>SUM(S8*G8)/H8</f>
        <v>0.91</v>
      </c>
      <c r="N8" s="177">
        <v>35</v>
      </c>
      <c r="O8" s="52">
        <v>26.03</v>
      </c>
      <c r="P8" s="52">
        <v>25.39</v>
      </c>
      <c r="Q8" s="52">
        <v>82.1</v>
      </c>
      <c r="R8" s="52">
        <v>661</v>
      </c>
      <c r="S8" s="52">
        <v>4.55</v>
      </c>
      <c r="V8" s="166" t="s">
        <v>163</v>
      </c>
    </row>
    <row r="9" spans="1:23" ht="22.5" customHeight="1" x14ac:dyDescent="0.3">
      <c r="A9" s="291"/>
      <c r="B9" s="104" t="s">
        <v>265</v>
      </c>
      <c r="C9" s="104" t="s">
        <v>33</v>
      </c>
      <c r="D9" s="133">
        <f>SUM(G9*T9)/H9</f>
        <v>140</v>
      </c>
      <c r="E9" s="133">
        <f>SUM(G9*U9)/H9</f>
        <v>140</v>
      </c>
      <c r="F9" s="352"/>
      <c r="G9" s="356">
        <f>SUM(G8)</f>
        <v>200</v>
      </c>
      <c r="H9" s="123">
        <v>1000</v>
      </c>
      <c r="I9" s="107"/>
      <c r="J9" s="107"/>
      <c r="K9" s="107"/>
      <c r="L9" s="107"/>
      <c r="M9" s="107"/>
      <c r="N9" s="177"/>
      <c r="O9" s="52"/>
      <c r="P9" s="52"/>
      <c r="Q9" s="52"/>
      <c r="R9" s="52"/>
      <c r="S9" s="52"/>
      <c r="T9" s="73">
        <v>700</v>
      </c>
      <c r="U9" s="73">
        <v>700</v>
      </c>
      <c r="V9" s="166" t="s">
        <v>164</v>
      </c>
    </row>
    <row r="10" spans="1:23" ht="22.5" customHeight="1" x14ac:dyDescent="0.3">
      <c r="A10" s="291"/>
      <c r="B10" s="104"/>
      <c r="C10" s="104" t="s">
        <v>27</v>
      </c>
      <c r="D10" s="133">
        <f>SUM(G10*T10)/H10</f>
        <v>60</v>
      </c>
      <c r="E10" s="133">
        <f>SUM(G10*U10)/H10</f>
        <v>60</v>
      </c>
      <c r="F10" s="352"/>
      <c r="G10" s="356">
        <f>SUM(G8)</f>
        <v>200</v>
      </c>
      <c r="H10" s="123">
        <v>1000</v>
      </c>
      <c r="I10" s="107"/>
      <c r="J10" s="107"/>
      <c r="K10" s="107"/>
      <c r="L10" s="107"/>
      <c r="M10" s="107"/>
      <c r="N10" s="177"/>
      <c r="O10" s="79"/>
      <c r="P10" s="79"/>
      <c r="Q10" s="79"/>
      <c r="R10" s="79"/>
      <c r="T10" s="73">
        <v>300</v>
      </c>
      <c r="U10" s="73">
        <v>300</v>
      </c>
      <c r="V10" s="166" t="s">
        <v>165</v>
      </c>
      <c r="W10" s="52">
        <f>SUM(D11)</f>
        <v>12</v>
      </c>
    </row>
    <row r="11" spans="1:23" ht="22.5" customHeight="1" x14ac:dyDescent="0.3">
      <c r="A11" s="291"/>
      <c r="B11" s="104"/>
      <c r="C11" s="104" t="s">
        <v>139</v>
      </c>
      <c r="D11" s="133">
        <f>SUM(G11*T11)/H11</f>
        <v>12</v>
      </c>
      <c r="E11" s="133">
        <f>SUM(G11*U11)/H11</f>
        <v>12</v>
      </c>
      <c r="F11" s="352"/>
      <c r="G11" s="356">
        <f>SUM(G8)</f>
        <v>200</v>
      </c>
      <c r="H11" s="123">
        <v>1000</v>
      </c>
      <c r="I11" s="107"/>
      <c r="J11" s="107"/>
      <c r="K11" s="107"/>
      <c r="L11" s="107"/>
      <c r="M11" s="107"/>
      <c r="N11" s="177"/>
      <c r="T11" s="73">
        <v>60</v>
      </c>
      <c r="U11" s="73">
        <v>60</v>
      </c>
      <c r="V11" s="166" t="s">
        <v>166</v>
      </c>
    </row>
    <row r="12" spans="1:23" ht="22.5" customHeight="1" x14ac:dyDescent="0.3">
      <c r="A12" s="291"/>
      <c r="B12" s="104"/>
      <c r="C12" s="104" t="s">
        <v>31</v>
      </c>
      <c r="D12" s="133">
        <f>SUM(G12*T12)/H12</f>
        <v>1.6</v>
      </c>
      <c r="E12" s="133">
        <f>SUM(G12*U12)/H12</f>
        <v>1.6</v>
      </c>
      <c r="F12" s="352"/>
      <c r="G12" s="356">
        <f>SUM(G8)</f>
        <v>200</v>
      </c>
      <c r="H12" s="123">
        <v>1000</v>
      </c>
      <c r="I12" s="107"/>
      <c r="J12" s="107"/>
      <c r="K12" s="107"/>
      <c r="L12" s="107"/>
      <c r="M12" s="107"/>
      <c r="N12" s="177"/>
      <c r="T12" s="73">
        <v>8</v>
      </c>
      <c r="U12" s="73">
        <v>8</v>
      </c>
      <c r="V12" s="166" t="s">
        <v>167</v>
      </c>
    </row>
    <row r="13" spans="1:23" ht="22.5" customHeight="1" x14ac:dyDescent="0.3">
      <c r="A13" s="291"/>
      <c r="B13" s="104"/>
      <c r="C13" s="104" t="s">
        <v>26</v>
      </c>
      <c r="D13" s="133">
        <f>SUM(G13*T13)/H13</f>
        <v>2</v>
      </c>
      <c r="E13" s="133">
        <f>SUM(G13*U13)/H13</f>
        <v>2</v>
      </c>
      <c r="F13" s="352"/>
      <c r="G13" s="356">
        <f>SUM(G8)</f>
        <v>200</v>
      </c>
      <c r="H13" s="123">
        <v>1000</v>
      </c>
      <c r="I13" s="107"/>
      <c r="J13" s="107"/>
      <c r="K13" s="107"/>
      <c r="L13" s="107"/>
      <c r="M13" s="107"/>
      <c r="N13" s="177"/>
      <c r="T13" s="73">
        <v>10</v>
      </c>
      <c r="U13" s="73">
        <v>10</v>
      </c>
      <c r="V13" s="166" t="s">
        <v>168</v>
      </c>
    </row>
    <row r="14" spans="1:23" ht="22.5" customHeight="1" x14ac:dyDescent="0.3">
      <c r="A14" s="291"/>
      <c r="B14" s="201" t="s">
        <v>300</v>
      </c>
      <c r="C14" s="101"/>
      <c r="D14" s="132"/>
      <c r="E14" s="132"/>
      <c r="F14" s="375">
        <v>150</v>
      </c>
      <c r="G14" s="353">
        <v>180</v>
      </c>
      <c r="H14" s="123">
        <v>197</v>
      </c>
      <c r="I14" s="140">
        <f>SUM(O14*G14)/H14</f>
        <v>5.4822335025380704E-2</v>
      </c>
      <c r="J14" s="140">
        <f>SUM(P14*G14)/H14</f>
        <v>1.8274111675126905E-2</v>
      </c>
      <c r="K14" s="140">
        <f>SUM(Q14*G14)/H14</f>
        <v>9.1279187817258887</v>
      </c>
      <c r="L14" s="140">
        <f>SUM(R14*G14)/H14</f>
        <v>36.548223350253807</v>
      </c>
      <c r="M14" s="149">
        <f>SUM(S14*G14)/H14</f>
        <v>2.7411167512690352E-2</v>
      </c>
      <c r="N14" s="177">
        <v>81</v>
      </c>
      <c r="O14" s="51">
        <v>0.06</v>
      </c>
      <c r="P14" s="51">
        <v>0.02</v>
      </c>
      <c r="Q14" s="51">
        <v>9.99</v>
      </c>
      <c r="R14" s="51">
        <v>40</v>
      </c>
      <c r="S14" s="51">
        <v>0.03</v>
      </c>
      <c r="U14" s="51" t="s">
        <v>46</v>
      </c>
      <c r="V14" s="166" t="s">
        <v>169</v>
      </c>
    </row>
    <row r="15" spans="1:23" ht="22.5" customHeight="1" x14ac:dyDescent="0.3">
      <c r="A15" s="291"/>
      <c r="B15" s="202"/>
      <c r="C15" s="101" t="s">
        <v>209</v>
      </c>
      <c r="D15" s="133">
        <v>2</v>
      </c>
      <c r="E15" s="133">
        <v>2</v>
      </c>
      <c r="F15" s="352"/>
      <c r="G15" s="356">
        <f>SUM(G14)</f>
        <v>180</v>
      </c>
      <c r="H15" s="123">
        <v>197</v>
      </c>
      <c r="I15" s="132"/>
      <c r="J15" s="107"/>
      <c r="K15" s="107"/>
      <c r="L15" s="107"/>
      <c r="M15" s="132"/>
      <c r="N15" s="177"/>
      <c r="T15" s="51">
        <v>0.3</v>
      </c>
      <c r="U15" s="51">
        <v>0.3</v>
      </c>
      <c r="V15" s="166" t="s">
        <v>170</v>
      </c>
    </row>
    <row r="16" spans="1:23" ht="22.5" customHeight="1" x14ac:dyDescent="0.3">
      <c r="A16" s="291"/>
      <c r="B16" s="202"/>
      <c r="C16" s="101" t="s">
        <v>27</v>
      </c>
      <c r="D16" s="133">
        <v>80</v>
      </c>
      <c r="E16" s="133">
        <v>80</v>
      </c>
      <c r="F16" s="352"/>
      <c r="G16" s="356">
        <f>SUM(G14)</f>
        <v>180</v>
      </c>
      <c r="H16" s="123">
        <v>197</v>
      </c>
      <c r="I16" s="132"/>
      <c r="J16" s="107"/>
      <c r="K16" s="107"/>
      <c r="L16" s="107"/>
      <c r="M16" s="132"/>
      <c r="N16" s="177"/>
      <c r="V16" s="166"/>
    </row>
    <row r="17" spans="1:27" ht="22.5" customHeight="1" x14ac:dyDescent="0.3">
      <c r="A17" s="291"/>
      <c r="B17" s="201"/>
      <c r="C17" s="101" t="s">
        <v>31</v>
      </c>
      <c r="D17" s="133">
        <v>10</v>
      </c>
      <c r="E17" s="133">
        <v>10</v>
      </c>
      <c r="F17" s="352"/>
      <c r="G17" s="356">
        <f>SUM(G14)</f>
        <v>180</v>
      </c>
      <c r="H17" s="123">
        <v>197</v>
      </c>
      <c r="I17" s="140"/>
      <c r="J17" s="140"/>
      <c r="K17" s="140"/>
      <c r="L17" s="140"/>
      <c r="M17" s="149"/>
      <c r="N17" s="177"/>
      <c r="T17" s="51">
        <v>182.4</v>
      </c>
      <c r="U17" s="51">
        <v>182.4</v>
      </c>
      <c r="V17" s="166" t="s">
        <v>171</v>
      </c>
    </row>
    <row r="18" spans="1:27" ht="22.5" customHeight="1" x14ac:dyDescent="0.3">
      <c r="A18" s="291"/>
      <c r="B18" s="201"/>
      <c r="C18" s="101" t="s">
        <v>33</v>
      </c>
      <c r="D18" s="133">
        <v>110</v>
      </c>
      <c r="E18" s="133">
        <v>110</v>
      </c>
      <c r="F18" s="352"/>
      <c r="G18" s="356">
        <f>SUM(G14)</f>
        <v>180</v>
      </c>
      <c r="H18" s="123">
        <v>197</v>
      </c>
      <c r="I18" s="132"/>
      <c r="J18" s="107"/>
      <c r="K18" s="107"/>
      <c r="L18" s="107"/>
      <c r="M18" s="132"/>
      <c r="N18" s="177"/>
      <c r="T18" s="52">
        <v>10</v>
      </c>
      <c r="U18" s="52">
        <v>10</v>
      </c>
      <c r="V18" s="166" t="s">
        <v>172</v>
      </c>
    </row>
    <row r="19" spans="1:27" ht="22.5" customHeight="1" x14ac:dyDescent="0.3">
      <c r="A19" s="291"/>
      <c r="B19" s="101" t="s">
        <v>114</v>
      </c>
      <c r="C19" s="107"/>
      <c r="D19" s="107"/>
      <c r="E19" s="107"/>
      <c r="F19" s="353">
        <v>45</v>
      </c>
      <c r="G19" s="353">
        <v>60</v>
      </c>
      <c r="H19" s="123">
        <v>1000</v>
      </c>
      <c r="I19" s="140">
        <f>SUM(O19*G19)/H19</f>
        <v>9.51</v>
      </c>
      <c r="J19" s="140">
        <f>SUM(P19*G19)/H19</f>
        <v>9.6227999999999998</v>
      </c>
      <c r="K19" s="140">
        <f>SUM(Q19*G19)/H19</f>
        <v>35.956799999999994</v>
      </c>
      <c r="L19" s="140">
        <f>SUM(R19*G19)/H19</f>
        <v>268.44</v>
      </c>
      <c r="M19" s="149">
        <f>SUM(S19*G19)/H19</f>
        <v>0.10980000000000001</v>
      </c>
      <c r="N19" s="177">
        <v>98</v>
      </c>
      <c r="O19" s="52">
        <v>158.5</v>
      </c>
      <c r="P19" s="52">
        <v>160.38</v>
      </c>
      <c r="Q19" s="52">
        <v>599.28</v>
      </c>
      <c r="R19" s="52">
        <v>4474</v>
      </c>
      <c r="S19" s="52">
        <v>1.83</v>
      </c>
      <c r="V19" s="166" t="s">
        <v>214</v>
      </c>
    </row>
    <row r="20" spans="1:27" ht="22.5" customHeight="1" x14ac:dyDescent="0.3">
      <c r="A20" s="291"/>
      <c r="B20" s="107"/>
      <c r="C20" s="101" t="s">
        <v>57</v>
      </c>
      <c r="D20" s="133">
        <f>SUM(G20*T20)/H20</f>
        <v>89.28</v>
      </c>
      <c r="E20" s="133">
        <f>SUM(G20*U20)/H20</f>
        <v>75</v>
      </c>
      <c r="F20" s="352"/>
      <c r="G20" s="356">
        <f>SUM(G19)</f>
        <v>60</v>
      </c>
      <c r="H20" s="123">
        <v>1000</v>
      </c>
      <c r="I20" s="107"/>
      <c r="J20" s="107"/>
      <c r="K20" s="107"/>
      <c r="L20" s="107"/>
      <c r="M20" s="107"/>
      <c r="N20" s="177"/>
      <c r="O20" s="52"/>
      <c r="S20" s="52"/>
      <c r="T20" s="52">
        <v>1488</v>
      </c>
      <c r="U20" s="52">
        <v>1250</v>
      </c>
      <c r="V20" s="166" t="s">
        <v>173</v>
      </c>
    </row>
    <row r="21" spans="1:27" ht="22.5" customHeight="1" x14ac:dyDescent="0.3">
      <c r="A21" s="291"/>
      <c r="B21" s="107"/>
      <c r="C21" s="101" t="s">
        <v>81</v>
      </c>
      <c r="D21" s="133">
        <f>SUM(G21*T21)/H21</f>
        <v>17.28</v>
      </c>
      <c r="E21" s="133">
        <f>SUM(G21*U21)/H21</f>
        <v>15.66</v>
      </c>
      <c r="F21" s="352"/>
      <c r="G21" s="356">
        <f>SUM(G19)</f>
        <v>60</v>
      </c>
      <c r="H21" s="123">
        <v>1000</v>
      </c>
      <c r="I21" s="132"/>
      <c r="J21" s="107"/>
      <c r="K21" s="107"/>
      <c r="L21" s="107"/>
      <c r="M21" s="132"/>
      <c r="N21" s="177"/>
      <c r="O21" s="52"/>
      <c r="S21" s="52"/>
      <c r="T21" s="52">
        <v>288</v>
      </c>
      <c r="U21" s="52">
        <v>261</v>
      </c>
      <c r="V21" s="166" t="s">
        <v>174</v>
      </c>
      <c r="W21" s="52" t="e">
        <f>SUM(D33,#REF!)</f>
        <v>#REF!</v>
      </c>
    </row>
    <row r="22" spans="1:27" ht="22.5" customHeight="1" x14ac:dyDescent="0.3">
      <c r="A22" s="291"/>
      <c r="B22" s="107"/>
      <c r="C22" s="112" t="s">
        <v>26</v>
      </c>
      <c r="D22" s="133">
        <f>SUM(G22*T22)/H22</f>
        <v>6</v>
      </c>
      <c r="E22" s="133">
        <f>SUM(G22*U22)/H22</f>
        <v>6</v>
      </c>
      <c r="F22" s="352"/>
      <c r="G22" s="356">
        <f>SUM(G19)</f>
        <v>60</v>
      </c>
      <c r="H22" s="123">
        <v>1000</v>
      </c>
      <c r="I22" s="132"/>
      <c r="J22" s="132"/>
      <c r="K22" s="132"/>
      <c r="L22" s="132"/>
      <c r="M22" s="132"/>
      <c r="N22" s="177"/>
      <c r="O22" s="52"/>
      <c r="P22" s="52"/>
      <c r="Q22" s="52"/>
      <c r="R22" s="52"/>
      <c r="S22" s="52"/>
      <c r="T22" s="52">
        <v>100</v>
      </c>
      <c r="U22" s="52">
        <v>100</v>
      </c>
      <c r="V22" s="166" t="s">
        <v>175</v>
      </c>
    </row>
    <row r="23" spans="1:27" s="175" customFormat="1" ht="22.5" customHeight="1" x14ac:dyDescent="0.3">
      <c r="A23" s="291"/>
      <c r="B23" s="122" t="s">
        <v>65</v>
      </c>
      <c r="C23" s="122"/>
      <c r="D23" s="315"/>
      <c r="E23" s="315"/>
      <c r="F23" s="376">
        <v>395</v>
      </c>
      <c r="G23" s="356">
        <v>440</v>
      </c>
      <c r="H23" s="123"/>
      <c r="I23" s="122">
        <f>SUM(I8:I22)</f>
        <v>14.770822335025381</v>
      </c>
      <c r="J23" s="122">
        <f>SUM(J8:J22)</f>
        <v>14.719074111675127</v>
      </c>
      <c r="K23" s="122">
        <f>SUM(K8:K22)</f>
        <v>61.504718781725884</v>
      </c>
      <c r="L23" s="122">
        <f>SUM(L8:L22)</f>
        <v>437.18822335025379</v>
      </c>
      <c r="M23" s="122">
        <f>SUM(M8:M22)</f>
        <v>1.0472111675126903</v>
      </c>
      <c r="N23" s="223"/>
      <c r="O23" s="52"/>
      <c r="P23" s="52"/>
      <c r="Q23" s="52"/>
      <c r="R23" s="52"/>
      <c r="S23" s="52"/>
      <c r="T23" s="51"/>
      <c r="U23" s="51"/>
      <c r="V23" s="167" t="s">
        <v>176</v>
      </c>
      <c r="W23" s="51"/>
      <c r="X23" s="51"/>
      <c r="Y23" s="51"/>
      <c r="Z23" s="51"/>
    </row>
    <row r="24" spans="1:27" ht="22.5" customHeight="1" x14ac:dyDescent="0.3">
      <c r="A24" s="292" t="s">
        <v>21</v>
      </c>
      <c r="B24" s="104" t="s">
        <v>100</v>
      </c>
      <c r="C24" s="104"/>
      <c r="D24" s="101"/>
      <c r="E24" s="101"/>
      <c r="F24" s="353">
        <v>80</v>
      </c>
      <c r="G24" s="353">
        <v>100</v>
      </c>
      <c r="H24" s="100">
        <v>100</v>
      </c>
      <c r="I24" s="140">
        <f>SUM(O24*G24)/H24</f>
        <v>1.5</v>
      </c>
      <c r="J24" s="140">
        <f>SUM(P24*G24)/H24</f>
        <v>0.5</v>
      </c>
      <c r="K24" s="140">
        <f>SUM(Q24*G24)/H24</f>
        <v>21</v>
      </c>
      <c r="L24" s="140">
        <f>SUM(R24*G24)/H24</f>
        <v>95</v>
      </c>
      <c r="M24" s="149">
        <f>SUM(S24*G24)/H24</f>
        <v>10</v>
      </c>
      <c r="N24" s="177">
        <v>103</v>
      </c>
      <c r="O24" s="51">
        <v>1.5</v>
      </c>
      <c r="P24" s="51">
        <v>0.5</v>
      </c>
      <c r="Q24" s="51">
        <v>21</v>
      </c>
      <c r="R24" s="51">
        <v>95</v>
      </c>
      <c r="S24" s="51">
        <v>10</v>
      </c>
      <c r="V24" s="167" t="s">
        <v>83</v>
      </c>
      <c r="W24" s="52">
        <f>SUM(D28)</f>
        <v>33.9</v>
      </c>
    </row>
    <row r="25" spans="1:27" ht="22.5" customHeight="1" x14ac:dyDescent="0.3">
      <c r="A25" s="293"/>
      <c r="B25" s="104"/>
      <c r="C25" s="104" t="s">
        <v>101</v>
      </c>
      <c r="D25" s="133">
        <f>SUM(G25*T25)/H25</f>
        <v>167</v>
      </c>
      <c r="E25" s="133">
        <f>SUM(G25*U25)/H25</f>
        <v>100</v>
      </c>
      <c r="F25" s="352"/>
      <c r="G25" s="356">
        <f>SUM(G24)</f>
        <v>100</v>
      </c>
      <c r="H25" s="123">
        <v>100</v>
      </c>
      <c r="I25" s="132"/>
      <c r="J25" s="132"/>
      <c r="K25" s="132"/>
      <c r="L25" s="132"/>
      <c r="M25" s="132"/>
      <c r="N25" s="148"/>
      <c r="O25" s="52"/>
      <c r="P25" s="52"/>
      <c r="Q25" s="52"/>
      <c r="R25" s="52"/>
      <c r="S25" s="52"/>
      <c r="T25" s="73">
        <v>167</v>
      </c>
      <c r="U25" s="73">
        <v>100</v>
      </c>
      <c r="V25" s="167" t="s">
        <v>24</v>
      </c>
      <c r="W25" s="52">
        <f>SUM(D34)</f>
        <v>16</v>
      </c>
    </row>
    <row r="26" spans="1:27" s="175" customFormat="1" ht="22.5" customHeight="1" x14ac:dyDescent="0.3">
      <c r="A26" s="294"/>
      <c r="B26" s="122" t="s">
        <v>65</v>
      </c>
      <c r="C26" s="317"/>
      <c r="D26" s="315"/>
      <c r="E26" s="316"/>
      <c r="F26" s="313">
        <v>80</v>
      </c>
      <c r="G26" s="356">
        <v>100</v>
      </c>
      <c r="H26" s="123">
        <f t="shared" ref="H26:M26" si="0">SUM(H24:H25)</f>
        <v>200</v>
      </c>
      <c r="I26" s="122">
        <f t="shared" si="0"/>
        <v>1.5</v>
      </c>
      <c r="J26" s="122">
        <f t="shared" si="0"/>
        <v>0.5</v>
      </c>
      <c r="K26" s="122">
        <f t="shared" si="0"/>
        <v>21</v>
      </c>
      <c r="L26" s="122">
        <f t="shared" si="0"/>
        <v>95</v>
      </c>
      <c r="M26" s="122">
        <f t="shared" si="0"/>
        <v>10</v>
      </c>
      <c r="N26" s="223"/>
      <c r="O26" s="52"/>
      <c r="P26" s="51"/>
      <c r="Q26" s="51"/>
      <c r="R26" s="51"/>
      <c r="S26" s="52"/>
      <c r="T26" s="51"/>
      <c r="U26" s="51"/>
      <c r="V26" s="167" t="s">
        <v>177</v>
      </c>
      <c r="W26" s="51"/>
      <c r="X26" s="51"/>
      <c r="Y26" s="51"/>
      <c r="Z26" s="51"/>
    </row>
    <row r="27" spans="1:27" ht="24.75" customHeight="1" x14ac:dyDescent="0.3">
      <c r="A27" s="292" t="s">
        <v>22</v>
      </c>
      <c r="B27" s="203" t="s">
        <v>40</v>
      </c>
      <c r="C27" s="107"/>
      <c r="D27" s="133"/>
      <c r="E27" s="133"/>
      <c r="F27" s="352">
        <v>40</v>
      </c>
      <c r="G27" s="353">
        <v>60</v>
      </c>
      <c r="H27" s="100">
        <v>1000</v>
      </c>
      <c r="I27" s="140">
        <f>SUM(O27*G27)/H27</f>
        <v>0.59039999999999992</v>
      </c>
      <c r="J27" s="140">
        <f>SUM(P27*G27)/H27</f>
        <v>3.69</v>
      </c>
      <c r="K27" s="140">
        <f>SUM(Q27*G27)/H27</f>
        <v>2.2391999999999999</v>
      </c>
      <c r="L27" s="140">
        <f>SUM(R27*G27)/H27</f>
        <v>44.52</v>
      </c>
      <c r="M27" s="149">
        <f>SUM(S27*G27)/H27</f>
        <v>10.055999999999999</v>
      </c>
      <c r="N27" s="177">
        <v>8</v>
      </c>
      <c r="O27" s="52">
        <v>9.84</v>
      </c>
      <c r="P27" s="52">
        <v>61.5</v>
      </c>
      <c r="Q27" s="52">
        <v>37.32</v>
      </c>
      <c r="R27" s="52">
        <v>742</v>
      </c>
      <c r="S27" s="52">
        <v>167.6</v>
      </c>
      <c r="T27" s="73"/>
      <c r="U27" s="73"/>
      <c r="V27" s="167" t="s">
        <v>179</v>
      </c>
      <c r="W27" s="52">
        <f>SUM(D47)</f>
        <v>0</v>
      </c>
      <c r="AA27" s="51"/>
    </row>
    <row r="28" spans="1:27" ht="24.75" customHeight="1" x14ac:dyDescent="0.3">
      <c r="A28" s="293"/>
      <c r="B28" s="202" t="s">
        <v>233</v>
      </c>
      <c r="C28" s="113" t="s">
        <v>41</v>
      </c>
      <c r="D28" s="133">
        <f>SUM(G28*T28)/H28</f>
        <v>33.9</v>
      </c>
      <c r="E28" s="133">
        <f>SUM(G28*U28)/H28</f>
        <v>28.8</v>
      </c>
      <c r="F28" s="352"/>
      <c r="G28" s="356">
        <f>SUM(G27)</f>
        <v>60</v>
      </c>
      <c r="H28" s="123">
        <v>1000</v>
      </c>
      <c r="I28" s="140"/>
      <c r="J28" s="140"/>
      <c r="K28" s="140"/>
      <c r="L28" s="140"/>
      <c r="M28" s="107"/>
      <c r="N28" s="177"/>
      <c r="O28" s="79"/>
      <c r="P28" s="79"/>
      <c r="Q28" s="79"/>
      <c r="R28" s="79"/>
      <c r="T28" s="73">
        <v>565</v>
      </c>
      <c r="U28" s="73">
        <v>480</v>
      </c>
      <c r="V28" s="166" t="s">
        <v>180</v>
      </c>
      <c r="AA28" s="51"/>
    </row>
    <row r="29" spans="1:27" ht="24.75" customHeight="1" x14ac:dyDescent="0.3">
      <c r="A29" s="293"/>
      <c r="B29" s="203"/>
      <c r="C29" s="101" t="s">
        <v>42</v>
      </c>
      <c r="D29" s="133">
        <f>SUM(G29*T29)/H29</f>
        <v>26.28</v>
      </c>
      <c r="E29" s="133">
        <f>SUM(G29*U29)/H29</f>
        <v>21</v>
      </c>
      <c r="F29" s="352"/>
      <c r="G29" s="356">
        <f>SUM(G27)</f>
        <v>60</v>
      </c>
      <c r="H29" s="123">
        <v>1000</v>
      </c>
      <c r="I29" s="107"/>
      <c r="J29" s="107"/>
      <c r="K29" s="107"/>
      <c r="L29" s="107"/>
      <c r="M29" s="107"/>
      <c r="N29" s="177"/>
      <c r="T29" s="73">
        <v>438</v>
      </c>
      <c r="U29" s="73">
        <v>350</v>
      </c>
      <c r="V29" s="166" t="s">
        <v>181</v>
      </c>
      <c r="AA29" s="51"/>
    </row>
    <row r="30" spans="1:27" ht="24.75" customHeight="1" x14ac:dyDescent="0.3">
      <c r="A30" s="293"/>
      <c r="B30" s="203"/>
      <c r="C30" s="113" t="s">
        <v>43</v>
      </c>
      <c r="D30" s="133">
        <f>SUM(G30*T30)/H30</f>
        <v>9</v>
      </c>
      <c r="E30" s="133">
        <f>SUM(G30*U30)/H30</f>
        <v>7.2</v>
      </c>
      <c r="F30" s="352"/>
      <c r="G30" s="356">
        <f>SUM(G27)</f>
        <v>60</v>
      </c>
      <c r="H30" s="123">
        <v>1000</v>
      </c>
      <c r="I30" s="107"/>
      <c r="J30" s="107"/>
      <c r="K30" s="107"/>
      <c r="L30" s="107"/>
      <c r="M30" s="107"/>
      <c r="N30" s="177"/>
      <c r="T30" s="73">
        <v>150</v>
      </c>
      <c r="U30" s="73">
        <v>120</v>
      </c>
      <c r="V30" s="166" t="s">
        <v>182</v>
      </c>
      <c r="AA30" s="51"/>
    </row>
    <row r="31" spans="1:27" ht="24.75" customHeight="1" x14ac:dyDescent="0.3">
      <c r="A31" s="293"/>
      <c r="B31" s="203"/>
      <c r="C31" s="104" t="s">
        <v>44</v>
      </c>
      <c r="D31" s="133">
        <f>SUM(G31*T31)/H31</f>
        <v>3.6</v>
      </c>
      <c r="E31" s="133">
        <f>SUM(G31*U31)/H31</f>
        <v>3.6</v>
      </c>
      <c r="F31" s="352"/>
      <c r="G31" s="356">
        <f>SUM(G27)</f>
        <v>60</v>
      </c>
      <c r="H31" s="123">
        <v>1000</v>
      </c>
      <c r="I31" s="107"/>
      <c r="J31" s="107"/>
      <c r="K31" s="107"/>
      <c r="L31" s="107"/>
      <c r="M31" s="107"/>
      <c r="N31" s="177"/>
      <c r="T31" s="73">
        <v>60</v>
      </c>
      <c r="U31" s="73">
        <v>60</v>
      </c>
      <c r="V31" s="166" t="s">
        <v>41</v>
      </c>
      <c r="W31" s="52">
        <f>SUM(D28)</f>
        <v>33.9</v>
      </c>
      <c r="AA31" s="51"/>
    </row>
    <row r="32" spans="1:27" ht="22.5" customHeight="1" x14ac:dyDescent="0.3">
      <c r="A32" s="293"/>
      <c r="B32" s="101" t="s">
        <v>150</v>
      </c>
      <c r="C32" s="107"/>
      <c r="D32" s="107"/>
      <c r="E32" s="107"/>
      <c r="F32" s="353">
        <v>200</v>
      </c>
      <c r="G32" s="353">
        <v>250</v>
      </c>
      <c r="H32" s="123">
        <v>1000</v>
      </c>
      <c r="I32" s="140">
        <f>SUM(O32*G32)/H32</f>
        <v>1.655</v>
      </c>
      <c r="J32" s="140">
        <f>SUM(P32*G32)/H32</f>
        <v>5.5925000000000002</v>
      </c>
      <c r="K32" s="140">
        <f>SUM(Q32*G32)/H32</f>
        <v>9.1425000000000001</v>
      </c>
      <c r="L32" s="140">
        <f>SUM(R32*G32)/H32</f>
        <v>93.5</v>
      </c>
      <c r="M32" s="149">
        <f>SUM(S32*G32)/H32</f>
        <v>9.3275000000000006</v>
      </c>
      <c r="N32" s="177">
        <v>27</v>
      </c>
      <c r="O32" s="52">
        <v>6.62</v>
      </c>
      <c r="P32" s="52">
        <v>22.37</v>
      </c>
      <c r="Q32" s="52">
        <v>36.57</v>
      </c>
      <c r="R32" s="52">
        <v>374</v>
      </c>
      <c r="S32" s="52">
        <v>37.31</v>
      </c>
      <c r="V32" s="166" t="s">
        <v>182</v>
      </c>
    </row>
    <row r="33" spans="1:23" ht="22.5" customHeight="1" x14ac:dyDescent="0.3">
      <c r="A33" s="293"/>
      <c r="B33" s="107"/>
      <c r="C33" s="101" t="s">
        <v>23</v>
      </c>
      <c r="D33" s="133">
        <f t="shared" ref="D33:D40" si="1">SUM(G33*T33)/H33</f>
        <v>66.75</v>
      </c>
      <c r="E33" s="133">
        <f t="shared" ref="E33:E40" si="2">SUM(G33*U33)/H33</f>
        <v>50</v>
      </c>
      <c r="F33" s="352"/>
      <c r="G33" s="356">
        <f>SUM(G32)</f>
        <v>250</v>
      </c>
      <c r="H33" s="123">
        <v>1000</v>
      </c>
      <c r="I33" s="107"/>
      <c r="J33" s="107"/>
      <c r="K33" s="107"/>
      <c r="L33" s="107"/>
      <c r="M33" s="107"/>
      <c r="N33" s="177"/>
      <c r="T33" s="52">
        <v>267</v>
      </c>
      <c r="U33" s="52">
        <v>200</v>
      </c>
      <c r="V33" s="166" t="s">
        <v>41</v>
      </c>
      <c r="W33" s="52">
        <f>SUM(D35)</f>
        <v>17.5</v>
      </c>
    </row>
    <row r="34" spans="1:23" ht="22.5" customHeight="1" x14ac:dyDescent="0.3">
      <c r="A34" s="293"/>
      <c r="B34" s="107"/>
      <c r="C34" s="101" t="s">
        <v>24</v>
      </c>
      <c r="D34" s="133">
        <f t="shared" si="1"/>
        <v>16</v>
      </c>
      <c r="E34" s="133">
        <f t="shared" si="2"/>
        <v>12.5</v>
      </c>
      <c r="F34" s="352"/>
      <c r="G34" s="356">
        <f>SUM(G32)</f>
        <v>250</v>
      </c>
      <c r="H34" s="123">
        <v>1000</v>
      </c>
      <c r="I34" s="107"/>
      <c r="J34" s="107"/>
      <c r="K34" s="107"/>
      <c r="L34" s="107"/>
      <c r="M34" s="107"/>
      <c r="N34" s="177"/>
      <c r="T34" s="52">
        <v>64</v>
      </c>
      <c r="U34" s="52">
        <v>50</v>
      </c>
      <c r="V34" s="166" t="s">
        <v>183</v>
      </c>
    </row>
    <row r="35" spans="1:23" ht="22.5" customHeight="1" x14ac:dyDescent="0.3">
      <c r="A35" s="293"/>
      <c r="B35" s="107"/>
      <c r="C35" s="101" t="s">
        <v>151</v>
      </c>
      <c r="D35" s="133">
        <f t="shared" si="1"/>
        <v>17.5</v>
      </c>
      <c r="E35" s="133">
        <f t="shared" si="2"/>
        <v>15</v>
      </c>
      <c r="F35" s="352"/>
      <c r="G35" s="356">
        <f>SUM(G32)</f>
        <v>250</v>
      </c>
      <c r="H35" s="123">
        <v>1000</v>
      </c>
      <c r="I35" s="107"/>
      <c r="J35" s="107"/>
      <c r="K35" s="107"/>
      <c r="L35" s="107"/>
      <c r="M35" s="107"/>
      <c r="N35" s="177"/>
      <c r="T35" s="52">
        <v>70</v>
      </c>
      <c r="U35" s="52">
        <v>60</v>
      </c>
      <c r="V35" s="166" t="s">
        <v>157</v>
      </c>
    </row>
    <row r="36" spans="1:23" ht="22.5" customHeight="1" x14ac:dyDescent="0.3">
      <c r="A36" s="293"/>
      <c r="B36" s="107"/>
      <c r="C36" s="101" t="s">
        <v>25</v>
      </c>
      <c r="D36" s="133" t="s">
        <v>215</v>
      </c>
      <c r="E36" s="133">
        <f t="shared" si="2"/>
        <v>5</v>
      </c>
      <c r="F36" s="352"/>
      <c r="G36" s="356">
        <f>SUM(G32)</f>
        <v>250</v>
      </c>
      <c r="H36" s="123">
        <v>1000</v>
      </c>
      <c r="I36" s="107"/>
      <c r="J36" s="107"/>
      <c r="K36" s="107"/>
      <c r="L36" s="107"/>
      <c r="M36" s="107"/>
      <c r="N36" s="177"/>
      <c r="T36" s="52">
        <v>24</v>
      </c>
      <c r="U36" s="52">
        <v>20</v>
      </c>
      <c r="V36" s="166" t="s">
        <v>121</v>
      </c>
    </row>
    <row r="37" spans="1:23" ht="22.5" customHeight="1" x14ac:dyDescent="0.3">
      <c r="A37" s="293"/>
      <c r="B37" s="107"/>
      <c r="C37" s="101" t="s">
        <v>152</v>
      </c>
      <c r="D37" s="133">
        <f t="shared" si="1"/>
        <v>3.5</v>
      </c>
      <c r="E37" s="133">
        <f t="shared" si="2"/>
        <v>2.5</v>
      </c>
      <c r="F37" s="352"/>
      <c r="G37" s="356">
        <f>SUM(G32)</f>
        <v>250</v>
      </c>
      <c r="H37" s="123">
        <v>1000</v>
      </c>
      <c r="I37" s="107"/>
      <c r="J37" s="107"/>
      <c r="K37" s="107"/>
      <c r="L37" s="107"/>
      <c r="M37" s="107"/>
      <c r="N37" s="177"/>
      <c r="T37" s="52">
        <v>14</v>
      </c>
      <c r="U37" s="52">
        <v>10</v>
      </c>
      <c r="V37" s="166" t="s">
        <v>184</v>
      </c>
    </row>
    <row r="38" spans="1:23" ht="22.5" customHeight="1" x14ac:dyDescent="0.3">
      <c r="A38" s="293"/>
      <c r="B38" s="107"/>
      <c r="C38" s="101" t="s">
        <v>26</v>
      </c>
      <c r="D38" s="133">
        <f t="shared" si="1"/>
        <v>5</v>
      </c>
      <c r="E38" s="133">
        <f t="shared" si="2"/>
        <v>5</v>
      </c>
      <c r="F38" s="352"/>
      <c r="G38" s="356">
        <f>SUM(G32)</f>
        <v>250</v>
      </c>
      <c r="H38" s="123">
        <v>1000</v>
      </c>
      <c r="I38" s="107"/>
      <c r="J38" s="107"/>
      <c r="K38" s="107"/>
      <c r="L38" s="107"/>
      <c r="M38" s="107"/>
      <c r="N38" s="177"/>
      <c r="T38" s="52">
        <v>20</v>
      </c>
      <c r="U38" s="52">
        <v>20</v>
      </c>
      <c r="V38" s="166" t="s">
        <v>185</v>
      </c>
    </row>
    <row r="39" spans="1:23" ht="22.5" customHeight="1" x14ac:dyDescent="0.3">
      <c r="A39" s="293"/>
      <c r="B39" s="107"/>
      <c r="C39" s="101" t="s">
        <v>117</v>
      </c>
      <c r="D39" s="133">
        <f t="shared" si="1"/>
        <v>10</v>
      </c>
      <c r="E39" s="133">
        <f t="shared" si="2"/>
        <v>10</v>
      </c>
      <c r="F39" s="352"/>
      <c r="G39" s="356">
        <f>SUM(G32)</f>
        <v>250</v>
      </c>
      <c r="H39" s="123">
        <v>1000</v>
      </c>
      <c r="I39" s="107"/>
      <c r="J39" s="107"/>
      <c r="K39" s="107"/>
      <c r="L39" s="107"/>
      <c r="M39" s="107"/>
      <c r="N39" s="177"/>
      <c r="T39" s="52">
        <v>40</v>
      </c>
      <c r="U39" s="52">
        <v>40</v>
      </c>
      <c r="V39" s="166" t="s">
        <v>61</v>
      </c>
      <c r="W39" s="52">
        <f>SUM(D54)</f>
        <v>67.14</v>
      </c>
    </row>
    <row r="40" spans="1:23" ht="22.5" customHeight="1" x14ac:dyDescent="0.3">
      <c r="A40" s="293"/>
      <c r="B40" s="107"/>
      <c r="C40" s="101" t="s">
        <v>27</v>
      </c>
      <c r="D40" s="133">
        <f t="shared" si="1"/>
        <v>187.5</v>
      </c>
      <c r="E40" s="133">
        <f t="shared" si="2"/>
        <v>187.5</v>
      </c>
      <c r="F40" s="352"/>
      <c r="G40" s="356">
        <f>SUM(G32)</f>
        <v>250</v>
      </c>
      <c r="H40" s="123">
        <v>1000</v>
      </c>
      <c r="I40" s="107"/>
      <c r="J40" s="107"/>
      <c r="K40" s="107"/>
      <c r="L40" s="107"/>
      <c r="M40" s="107"/>
      <c r="N40" s="177"/>
      <c r="T40" s="52">
        <v>750</v>
      </c>
      <c r="U40" s="52">
        <v>750</v>
      </c>
      <c r="V40" s="166" t="s">
        <v>96</v>
      </c>
    </row>
    <row r="41" spans="1:23" ht="22.5" customHeight="1" x14ac:dyDescent="0.3">
      <c r="A41" s="293"/>
      <c r="B41" s="101" t="s">
        <v>278</v>
      </c>
      <c r="C41" s="107"/>
      <c r="D41" s="107"/>
      <c r="E41" s="107"/>
      <c r="F41" s="353">
        <v>150</v>
      </c>
      <c r="G41" s="353">
        <v>180</v>
      </c>
      <c r="H41" s="123">
        <v>160</v>
      </c>
      <c r="I41" s="140">
        <v>22.47</v>
      </c>
      <c r="J41" s="140">
        <v>9.14</v>
      </c>
      <c r="K41" s="140">
        <v>24.73</v>
      </c>
      <c r="L41" s="140">
        <v>271</v>
      </c>
      <c r="M41" s="149">
        <v>10.45</v>
      </c>
      <c r="N41" s="177">
        <v>49</v>
      </c>
      <c r="O41" s="52">
        <v>10.18</v>
      </c>
      <c r="P41" s="52">
        <v>6.25</v>
      </c>
      <c r="Q41" s="52">
        <v>27.33</v>
      </c>
      <c r="R41" s="52">
        <v>206</v>
      </c>
      <c r="S41" s="52">
        <v>5.43</v>
      </c>
      <c r="V41" s="166" t="s">
        <v>186</v>
      </c>
    </row>
    <row r="42" spans="1:23" ht="22.5" customHeight="1" x14ac:dyDescent="0.3">
      <c r="A42" s="293"/>
      <c r="B42" s="101"/>
      <c r="C42" s="107" t="s">
        <v>67</v>
      </c>
      <c r="D42" s="107">
        <v>23</v>
      </c>
      <c r="E42" s="107">
        <v>64</v>
      </c>
      <c r="F42" s="377"/>
      <c r="G42" s="353"/>
      <c r="H42" s="123"/>
      <c r="I42" s="140"/>
      <c r="J42" s="140"/>
      <c r="K42" s="140"/>
      <c r="L42" s="140"/>
      <c r="M42" s="149"/>
      <c r="N42" s="177"/>
      <c r="O42" s="52"/>
      <c r="P42" s="52"/>
      <c r="Q42" s="52"/>
      <c r="R42" s="52"/>
      <c r="S42" s="52"/>
      <c r="V42" s="166"/>
    </row>
    <row r="43" spans="1:23" ht="22.5" customHeight="1" x14ac:dyDescent="0.3">
      <c r="A43" s="293"/>
      <c r="B43" s="107"/>
      <c r="C43" s="101" t="s">
        <v>153</v>
      </c>
      <c r="D43" s="133">
        <v>136</v>
      </c>
      <c r="E43" s="133">
        <v>113</v>
      </c>
      <c r="F43" s="352"/>
      <c r="G43" s="356">
        <f>SUM(G41)</f>
        <v>180</v>
      </c>
      <c r="H43" s="123">
        <v>160</v>
      </c>
      <c r="I43" s="107"/>
      <c r="J43" s="107"/>
      <c r="K43" s="107"/>
      <c r="L43" s="107"/>
      <c r="M43" s="107"/>
      <c r="N43" s="177"/>
      <c r="T43" s="52">
        <v>50</v>
      </c>
      <c r="U43" s="52">
        <v>41</v>
      </c>
      <c r="V43" s="166" t="s">
        <v>187</v>
      </c>
    </row>
    <row r="44" spans="1:23" ht="22.5" customHeight="1" x14ac:dyDescent="0.3">
      <c r="A44" s="293"/>
      <c r="B44" s="107"/>
      <c r="C44" s="101" t="s">
        <v>26</v>
      </c>
      <c r="D44" s="133">
        <f t="shared" ref="D44" si="3">SUM(G44*T44)/H44</f>
        <v>3.375</v>
      </c>
      <c r="E44" s="133">
        <f t="shared" ref="E44" si="4">SUM(G44*U44)/H44</f>
        <v>3.375</v>
      </c>
      <c r="F44" s="352"/>
      <c r="G44" s="356">
        <f>SUM(G41)</f>
        <v>180</v>
      </c>
      <c r="H44" s="123">
        <v>160</v>
      </c>
      <c r="I44" s="107"/>
      <c r="J44" s="107"/>
      <c r="K44" s="107"/>
      <c r="L44" s="107"/>
      <c r="M44" s="107"/>
      <c r="N44" s="177"/>
      <c r="T44" s="52">
        <v>3</v>
      </c>
      <c r="U44" s="52">
        <v>3</v>
      </c>
      <c r="V44" s="166" t="s">
        <v>101</v>
      </c>
      <c r="W44" s="52">
        <f>SUM(D25)</f>
        <v>167</v>
      </c>
    </row>
    <row r="45" spans="1:23" ht="22.5" customHeight="1" x14ac:dyDescent="0.3">
      <c r="A45" s="293"/>
      <c r="B45" s="107"/>
      <c r="C45" s="101" t="s">
        <v>25</v>
      </c>
      <c r="D45" s="133">
        <v>54</v>
      </c>
      <c r="E45" s="133">
        <v>45</v>
      </c>
      <c r="F45" s="352"/>
      <c r="G45" s="356">
        <f>SUM(G41)</f>
        <v>180</v>
      </c>
      <c r="H45" s="123">
        <v>160</v>
      </c>
      <c r="I45" s="107"/>
      <c r="J45" s="107"/>
      <c r="K45" s="107"/>
      <c r="L45" s="107"/>
      <c r="M45" s="107"/>
      <c r="N45" s="177"/>
      <c r="T45" s="52">
        <v>13</v>
      </c>
      <c r="U45" s="52">
        <v>11</v>
      </c>
      <c r="V45" s="166" t="s">
        <v>189</v>
      </c>
    </row>
    <row r="46" spans="1:23" ht="22.5" customHeight="1" x14ac:dyDescent="0.3">
      <c r="A46" s="293"/>
      <c r="B46" s="107"/>
      <c r="C46" s="101" t="s">
        <v>26</v>
      </c>
      <c r="D46" s="133">
        <v>5</v>
      </c>
      <c r="E46" s="133">
        <v>5</v>
      </c>
      <c r="F46" s="352"/>
      <c r="G46" s="356">
        <f>SUM(G41)</f>
        <v>180</v>
      </c>
      <c r="H46" s="123">
        <v>160</v>
      </c>
      <c r="I46" s="107"/>
      <c r="J46" s="107"/>
      <c r="K46" s="107"/>
      <c r="L46" s="107"/>
      <c r="M46" s="107"/>
      <c r="N46" s="177"/>
      <c r="T46" s="52">
        <v>2</v>
      </c>
      <c r="U46" s="52">
        <v>2</v>
      </c>
      <c r="V46" s="166" t="s">
        <v>20</v>
      </c>
      <c r="W46" s="52">
        <f>SUM(D76)</f>
        <v>20</v>
      </c>
    </row>
    <row r="47" spans="1:23" ht="22.5" customHeight="1" x14ac:dyDescent="0.3">
      <c r="A47" s="293"/>
      <c r="B47" s="107"/>
      <c r="C47" s="101" t="s">
        <v>38</v>
      </c>
      <c r="D47" s="133" t="s">
        <v>279</v>
      </c>
      <c r="E47" s="133">
        <v>13</v>
      </c>
      <c r="F47" s="352"/>
      <c r="G47" s="356">
        <f>SUM(G41)</f>
        <v>180</v>
      </c>
      <c r="H47" s="123">
        <v>160</v>
      </c>
      <c r="I47" s="107"/>
      <c r="J47" s="107"/>
      <c r="K47" s="107"/>
      <c r="L47" s="107"/>
      <c r="M47" s="107"/>
      <c r="N47" s="177"/>
      <c r="T47" s="52">
        <v>2</v>
      </c>
      <c r="U47" s="52">
        <v>2</v>
      </c>
      <c r="V47" s="166" t="s">
        <v>190</v>
      </c>
    </row>
    <row r="48" spans="1:23" ht="22.5" customHeight="1" x14ac:dyDescent="0.3">
      <c r="A48" s="293"/>
      <c r="B48" s="203" t="s">
        <v>305</v>
      </c>
      <c r="C48" s="104"/>
      <c r="D48" s="133"/>
      <c r="E48" s="133"/>
      <c r="F48" s="352">
        <v>30</v>
      </c>
      <c r="G48" s="353">
        <v>50</v>
      </c>
      <c r="H48" s="123">
        <v>1000</v>
      </c>
      <c r="I48" s="140">
        <v>0.97</v>
      </c>
      <c r="J48" s="140">
        <v>2.2599999999999998</v>
      </c>
      <c r="K48" s="140">
        <v>6.63</v>
      </c>
      <c r="L48" s="140">
        <v>66.599999999999994</v>
      </c>
      <c r="M48" s="149">
        <v>0.16</v>
      </c>
      <c r="N48" s="177">
        <v>87</v>
      </c>
      <c r="T48" s="52"/>
      <c r="U48" s="52"/>
      <c r="V48" s="166"/>
    </row>
    <row r="49" spans="1:26" ht="22.5" customHeight="1" x14ac:dyDescent="0.3">
      <c r="A49" s="293"/>
      <c r="B49" s="203"/>
      <c r="C49" s="104" t="s">
        <v>117</v>
      </c>
      <c r="D49" s="133">
        <v>12.5</v>
      </c>
      <c r="E49" s="133">
        <v>12.5</v>
      </c>
      <c r="F49" s="352"/>
      <c r="G49" s="356">
        <f>SUM(G48)</f>
        <v>50</v>
      </c>
      <c r="H49" s="123">
        <v>1000</v>
      </c>
      <c r="I49" s="101"/>
      <c r="J49" s="101"/>
      <c r="K49" s="101"/>
      <c r="L49" s="101"/>
      <c r="M49" s="101"/>
      <c r="N49" s="177"/>
      <c r="U49" s="52">
        <v>30</v>
      </c>
      <c r="V49" s="166" t="s">
        <v>191</v>
      </c>
    </row>
    <row r="50" spans="1:26" ht="22.5" customHeight="1" x14ac:dyDescent="0.3">
      <c r="A50" s="293"/>
      <c r="B50" s="202"/>
      <c r="C50" s="104" t="s">
        <v>55</v>
      </c>
      <c r="D50" s="133">
        <v>3.75</v>
      </c>
      <c r="E50" s="133">
        <v>3.75</v>
      </c>
      <c r="F50" s="352"/>
      <c r="G50" s="356">
        <f>SUM(G48)</f>
        <v>50</v>
      </c>
      <c r="H50" s="123">
        <v>1000</v>
      </c>
      <c r="I50" s="101"/>
      <c r="J50" s="101"/>
      <c r="K50" s="101"/>
      <c r="L50" s="101"/>
      <c r="M50" s="101"/>
      <c r="N50" s="177"/>
      <c r="T50" s="52">
        <v>250</v>
      </c>
      <c r="U50" s="52">
        <v>225</v>
      </c>
      <c r="V50" s="166" t="s">
        <v>140</v>
      </c>
    </row>
    <row r="51" spans="1:26" ht="22.5" customHeight="1" x14ac:dyDescent="0.3">
      <c r="A51" s="293"/>
      <c r="B51" s="203"/>
      <c r="C51" s="104" t="s">
        <v>27</v>
      </c>
      <c r="D51" s="133">
        <v>37.5</v>
      </c>
      <c r="E51" s="133">
        <v>37.5</v>
      </c>
      <c r="F51" s="352"/>
      <c r="G51" s="356">
        <f>SUM(G48)</f>
        <v>50</v>
      </c>
      <c r="H51" s="123">
        <v>1000</v>
      </c>
      <c r="I51" s="101"/>
      <c r="J51" s="101"/>
      <c r="K51" s="101"/>
      <c r="L51" s="101"/>
      <c r="M51" s="101"/>
      <c r="N51" s="177"/>
      <c r="T51" s="52">
        <v>75</v>
      </c>
      <c r="U51" s="52">
        <v>67.5</v>
      </c>
      <c r="V51" s="166" t="s">
        <v>192</v>
      </c>
      <c r="W51" s="52" t="e">
        <f>SUM(D12,D18,#REF!,D56,D65,D73)</f>
        <v>#REF!</v>
      </c>
    </row>
    <row r="52" spans="1:26" ht="22.5" customHeight="1" x14ac:dyDescent="0.3">
      <c r="A52" s="293"/>
      <c r="B52" s="203"/>
      <c r="C52" s="104" t="s">
        <v>111</v>
      </c>
      <c r="D52" s="133">
        <v>0.4</v>
      </c>
      <c r="E52" s="133">
        <v>0.4</v>
      </c>
      <c r="F52" s="352"/>
      <c r="G52" s="356">
        <f>SUM(G48)</f>
        <v>50</v>
      </c>
      <c r="H52" s="123">
        <v>1000</v>
      </c>
      <c r="I52" s="101"/>
      <c r="J52" s="101"/>
      <c r="K52" s="101"/>
      <c r="L52" s="101"/>
      <c r="M52" s="101"/>
      <c r="N52" s="177"/>
      <c r="T52" s="52">
        <v>750</v>
      </c>
      <c r="U52" s="52">
        <v>675</v>
      </c>
      <c r="V52" s="166" t="s">
        <v>193</v>
      </c>
      <c r="W52" s="52">
        <f>SUM(D13,D22,D38,D46:D47,D44,D67,D70)</f>
        <v>28.175000000000001</v>
      </c>
    </row>
    <row r="53" spans="1:26" ht="22.5" customHeight="1" x14ac:dyDescent="0.3">
      <c r="A53" s="293"/>
      <c r="B53" s="203" t="s">
        <v>301</v>
      </c>
      <c r="C53" s="104"/>
      <c r="D53" s="133"/>
      <c r="E53" s="133"/>
      <c r="F53" s="352">
        <v>150</v>
      </c>
      <c r="G53" s="353">
        <v>180</v>
      </c>
      <c r="H53" s="100">
        <v>1000</v>
      </c>
      <c r="I53" s="140">
        <f>SUM(O53*G53)/H53</f>
        <v>0.14399999999999999</v>
      </c>
      <c r="J53" s="140">
        <f>SUM(P53*G53)/H53</f>
        <v>0.14399999999999999</v>
      </c>
      <c r="K53" s="140">
        <f>SUM(Q53*G53)/H53</f>
        <v>21.492000000000001</v>
      </c>
      <c r="L53" s="140">
        <f>SUM(R53*G53)/H53</f>
        <v>87.84</v>
      </c>
      <c r="M53" s="149">
        <f>SUM(S53*G53)/H53</f>
        <v>1.548</v>
      </c>
      <c r="N53" s="177">
        <v>82</v>
      </c>
      <c r="O53" s="75">
        <v>0.8</v>
      </c>
      <c r="P53" s="75">
        <v>0.8</v>
      </c>
      <c r="Q53" s="75">
        <v>119.4</v>
      </c>
      <c r="R53" s="75">
        <v>488</v>
      </c>
      <c r="S53" s="75">
        <v>8.6</v>
      </c>
      <c r="V53" s="166" t="s">
        <v>195</v>
      </c>
      <c r="W53" s="52">
        <f>SUM(D66)</f>
        <v>7.0875000000000004</v>
      </c>
    </row>
    <row r="54" spans="1:26" ht="22.5" customHeight="1" x14ac:dyDescent="0.3">
      <c r="A54" s="293"/>
      <c r="B54" s="203"/>
      <c r="C54" s="104" t="s">
        <v>185</v>
      </c>
      <c r="D54" s="133">
        <v>67.14</v>
      </c>
      <c r="E54" s="133">
        <v>45</v>
      </c>
      <c r="F54" s="352"/>
      <c r="G54" s="356">
        <f>SUM(G53)</f>
        <v>180</v>
      </c>
      <c r="H54" s="123">
        <v>1000</v>
      </c>
      <c r="I54" s="145"/>
      <c r="J54" s="145"/>
      <c r="K54" s="145"/>
      <c r="L54" s="153"/>
      <c r="M54" s="145"/>
      <c r="N54" s="177"/>
      <c r="O54" s="75"/>
      <c r="P54" s="75"/>
      <c r="Q54" s="75"/>
      <c r="R54" s="75"/>
      <c r="S54" s="75"/>
      <c r="T54" s="51">
        <v>227</v>
      </c>
      <c r="U54" s="51">
        <v>200</v>
      </c>
      <c r="V54" s="166" t="s">
        <v>196</v>
      </c>
    </row>
    <row r="55" spans="1:26" ht="22.5" customHeight="1" x14ac:dyDescent="0.3">
      <c r="A55" s="293"/>
      <c r="B55" s="203"/>
      <c r="C55" s="113" t="s">
        <v>27</v>
      </c>
      <c r="D55" s="133">
        <v>112.5</v>
      </c>
      <c r="E55" s="133">
        <v>112.5</v>
      </c>
      <c r="F55" s="352"/>
      <c r="G55" s="356">
        <f>SUM(G53)</f>
        <v>180</v>
      </c>
      <c r="H55" s="123">
        <v>1000</v>
      </c>
      <c r="I55" s="145"/>
      <c r="J55" s="145"/>
      <c r="K55" s="145"/>
      <c r="L55" s="153"/>
      <c r="M55" s="145"/>
      <c r="N55" s="177"/>
      <c r="O55" s="75"/>
      <c r="P55" s="75"/>
      <c r="Q55" s="75"/>
      <c r="R55" s="75"/>
      <c r="S55" s="75"/>
      <c r="T55" s="73">
        <v>860</v>
      </c>
      <c r="U55" s="73">
        <v>860</v>
      </c>
      <c r="V55" s="166" t="s">
        <v>33</v>
      </c>
      <c r="W55" s="52">
        <f>SUM(D9,D69)</f>
        <v>160</v>
      </c>
    </row>
    <row r="56" spans="1:26" ht="22.5" customHeight="1" x14ac:dyDescent="0.3">
      <c r="A56" s="293"/>
      <c r="B56" s="203"/>
      <c r="C56" s="104" t="s">
        <v>31</v>
      </c>
      <c r="D56" s="133">
        <v>27</v>
      </c>
      <c r="E56" s="133">
        <v>27</v>
      </c>
      <c r="F56" s="352"/>
      <c r="G56" s="356">
        <f>SUM(G53)</f>
        <v>180</v>
      </c>
      <c r="H56" s="123">
        <v>1000</v>
      </c>
      <c r="I56" s="145"/>
      <c r="J56" s="145"/>
      <c r="K56" s="145"/>
      <c r="L56" s="153"/>
      <c r="M56" s="145"/>
      <c r="N56" s="177"/>
      <c r="O56" s="75"/>
      <c r="P56" s="75"/>
      <c r="Q56" s="75"/>
      <c r="R56" s="75"/>
      <c r="S56" s="75"/>
      <c r="T56" s="73">
        <v>100</v>
      </c>
      <c r="U56" s="73">
        <v>100</v>
      </c>
      <c r="V56" s="166" t="s">
        <v>197</v>
      </c>
      <c r="W56" s="52">
        <f>SUM(D75)</f>
        <v>185</v>
      </c>
    </row>
    <row r="57" spans="1:26" ht="22.5" customHeight="1" x14ac:dyDescent="0.3">
      <c r="A57" s="293"/>
      <c r="B57" s="158" t="s">
        <v>28</v>
      </c>
      <c r="C57" s="104"/>
      <c r="D57" s="133">
        <f>SUM(G57*T57)/H57</f>
        <v>50</v>
      </c>
      <c r="E57" s="133">
        <f>SUM(G57*U57)/H57</f>
        <v>50</v>
      </c>
      <c r="F57" s="352">
        <v>30</v>
      </c>
      <c r="G57" s="353">
        <v>50</v>
      </c>
      <c r="H57" s="123">
        <v>40</v>
      </c>
      <c r="I57" s="140">
        <f>SUM(O57*G57)/H57</f>
        <v>3.0625000000000004</v>
      </c>
      <c r="J57" s="140">
        <f>SUM(P57*G57)/H57</f>
        <v>0.1</v>
      </c>
      <c r="K57" s="140">
        <f>SUM(Q57*G57)/H57</f>
        <v>9.4375</v>
      </c>
      <c r="L57" s="140">
        <f>SUM(R57*G57)/H57</f>
        <v>18.274999999999999</v>
      </c>
      <c r="M57" s="149">
        <f>SUM(S57*G57)/H57</f>
        <v>0</v>
      </c>
      <c r="N57" s="177">
        <v>92</v>
      </c>
      <c r="O57" s="79">
        <v>2.4500000000000002</v>
      </c>
      <c r="P57" s="79">
        <v>0.08</v>
      </c>
      <c r="Q57" s="79">
        <v>7.55</v>
      </c>
      <c r="R57" s="79">
        <v>14.62</v>
      </c>
      <c r="S57" s="80">
        <v>0</v>
      </c>
      <c r="T57" s="73">
        <v>40</v>
      </c>
      <c r="U57" s="73">
        <v>40</v>
      </c>
      <c r="V57" s="166" t="s">
        <v>94</v>
      </c>
    </row>
    <row r="58" spans="1:26" ht="22.5" customHeight="1" x14ac:dyDescent="0.3">
      <c r="A58" s="293"/>
      <c r="B58" s="101" t="s">
        <v>127</v>
      </c>
      <c r="C58" s="101"/>
      <c r="D58" s="133">
        <f t="shared" ref="D58" si="5">SUM(G58*T58)/H58</f>
        <v>40</v>
      </c>
      <c r="E58" s="133">
        <f t="shared" ref="E58" si="6">SUM(G58*U58)/H58</f>
        <v>40</v>
      </c>
      <c r="F58" s="352">
        <v>30</v>
      </c>
      <c r="G58" s="353">
        <v>40</v>
      </c>
      <c r="H58" s="123">
        <v>40</v>
      </c>
      <c r="I58" s="140">
        <f>SUM(O58*G58)/H58</f>
        <v>2.81</v>
      </c>
      <c r="J58" s="140">
        <f>SUM(P58*G58)/H58</f>
        <v>3.8</v>
      </c>
      <c r="K58" s="140">
        <f>SUM(Q58*G58)/H58</f>
        <v>17.079999999999998</v>
      </c>
      <c r="L58" s="140">
        <f>SUM(R58*G58)/H58</f>
        <v>113.53</v>
      </c>
      <c r="M58" s="149">
        <f>SUM(S58*G58)/H58</f>
        <v>0</v>
      </c>
      <c r="N58" s="177">
        <v>93</v>
      </c>
      <c r="O58" s="172">
        <v>2.81</v>
      </c>
      <c r="P58" s="172">
        <v>3.8</v>
      </c>
      <c r="Q58" s="172">
        <v>17.079999999999998</v>
      </c>
      <c r="R58" s="172">
        <v>113.53</v>
      </c>
      <c r="S58" s="168">
        <v>0</v>
      </c>
      <c r="T58" s="52">
        <v>40</v>
      </c>
      <c r="U58" s="52">
        <v>40</v>
      </c>
      <c r="V58" s="166" t="s">
        <v>199</v>
      </c>
    </row>
    <row r="59" spans="1:26" ht="22.5" customHeight="1" x14ac:dyDescent="0.3">
      <c r="A59" s="293"/>
      <c r="B59" s="158"/>
      <c r="C59" s="104"/>
      <c r="D59" s="132"/>
      <c r="E59" s="146"/>
      <c r="F59" s="250"/>
      <c r="G59" s="342"/>
      <c r="H59" s="123"/>
      <c r="I59" s="140"/>
      <c r="J59" s="140"/>
      <c r="K59" s="140"/>
      <c r="L59" s="140"/>
      <c r="M59" s="149"/>
      <c r="N59" s="177"/>
      <c r="O59" s="79"/>
      <c r="P59" s="79"/>
      <c r="Q59" s="79"/>
      <c r="R59" s="79"/>
      <c r="S59" s="80"/>
      <c r="T59" s="52"/>
      <c r="U59" s="70"/>
      <c r="V59" s="166" t="s">
        <v>200</v>
      </c>
      <c r="W59" s="52">
        <f>SUM(D43)</f>
        <v>136</v>
      </c>
    </row>
    <row r="60" spans="1:26" s="173" customFormat="1" ht="22.5" customHeight="1" x14ac:dyDescent="0.3">
      <c r="A60" s="293"/>
      <c r="B60" s="101"/>
      <c r="C60" s="2"/>
      <c r="D60" s="132"/>
      <c r="E60" s="146"/>
      <c r="F60" s="250"/>
      <c r="G60" s="356"/>
      <c r="H60" s="123"/>
      <c r="I60" s="132"/>
      <c r="J60" s="107"/>
      <c r="K60" s="107"/>
      <c r="L60" s="107"/>
      <c r="M60" s="132"/>
      <c r="N60" s="177"/>
      <c r="O60" s="52"/>
      <c r="P60" s="51"/>
      <c r="Q60" s="51"/>
      <c r="R60" s="51"/>
      <c r="S60" s="52"/>
      <c r="T60" s="52"/>
      <c r="U60" s="70"/>
      <c r="V60" s="166" t="s">
        <v>201</v>
      </c>
      <c r="W60" s="51"/>
      <c r="X60" s="51"/>
      <c r="Y60" s="51"/>
      <c r="Z60" s="51"/>
    </row>
    <row r="61" spans="1:26" s="175" customFormat="1" ht="22.5" customHeight="1" x14ac:dyDescent="0.3">
      <c r="A61" s="294"/>
      <c r="B61" s="122" t="s">
        <v>65</v>
      </c>
      <c r="C61" s="314"/>
      <c r="D61" s="315"/>
      <c r="E61" s="316"/>
      <c r="F61" s="313">
        <v>6302</v>
      </c>
      <c r="G61" s="356">
        <v>810</v>
      </c>
      <c r="H61" s="123">
        <f>SUM(H28:H60)</f>
        <v>23040</v>
      </c>
      <c r="I61" s="315">
        <f>SUM(I27:I60)</f>
        <v>31.701899999999995</v>
      </c>
      <c r="J61" s="315">
        <f>SUM(J27:J60)</f>
        <v>24.726499999999998</v>
      </c>
      <c r="K61" s="315">
        <f>SUM(K27:K60)</f>
        <v>90.751199999999997</v>
      </c>
      <c r="L61" s="315">
        <f>SUM(L27:L60)</f>
        <v>695.26499999999999</v>
      </c>
      <c r="M61" s="315">
        <f>SUM(M27:M60)</f>
        <v>31.541499999999999</v>
      </c>
      <c r="N61" s="223"/>
      <c r="O61" s="52"/>
      <c r="P61" s="51"/>
      <c r="Q61" s="51"/>
      <c r="R61" s="51"/>
      <c r="S61" s="52"/>
      <c r="T61" s="52"/>
      <c r="U61" s="70"/>
      <c r="V61" s="166" t="s">
        <v>202</v>
      </c>
      <c r="W61" s="51"/>
      <c r="X61" s="51"/>
      <c r="Y61" s="51"/>
      <c r="Z61" s="51"/>
    </row>
    <row r="62" spans="1:26" ht="22.5" customHeight="1" x14ac:dyDescent="0.3">
      <c r="A62" s="292" t="s">
        <v>30</v>
      </c>
      <c r="B62" s="101" t="s">
        <v>154</v>
      </c>
      <c r="C62" s="107"/>
      <c r="D62" s="107"/>
      <c r="E62" s="132"/>
      <c r="F62" s="375">
        <v>65</v>
      </c>
      <c r="G62" s="353">
        <v>105</v>
      </c>
      <c r="H62" s="100">
        <v>1000</v>
      </c>
      <c r="I62" s="140">
        <f>SUM(O62*G62)/H62</f>
        <v>17.578049999999998</v>
      </c>
      <c r="J62" s="140">
        <f>SUM(P62*G62)/H62</f>
        <v>8.6310000000000002</v>
      </c>
      <c r="K62" s="140">
        <f>SUM(Q62*G62)/H62</f>
        <v>17.186400000000003</v>
      </c>
      <c r="L62" s="140">
        <f>SUM(R62*G62)/H62</f>
        <v>216.72</v>
      </c>
      <c r="M62" s="149">
        <f>SUM(S62*G62)/H62</f>
        <v>0.43049999999999994</v>
      </c>
      <c r="N62" s="177">
        <v>54</v>
      </c>
      <c r="O62" s="52">
        <v>167.41</v>
      </c>
      <c r="P62" s="52">
        <v>82.2</v>
      </c>
      <c r="Q62" s="52">
        <v>163.68</v>
      </c>
      <c r="R62" s="52">
        <v>2064</v>
      </c>
      <c r="S62" s="52">
        <v>4.0999999999999996</v>
      </c>
      <c r="U62" s="52">
        <v>95</v>
      </c>
      <c r="V62" s="166" t="s">
        <v>203</v>
      </c>
    </row>
    <row r="63" spans="1:26" ht="22.5" customHeight="1" x14ac:dyDescent="0.3">
      <c r="A63" s="293"/>
      <c r="B63" s="107"/>
      <c r="C63" s="101" t="s">
        <v>90</v>
      </c>
      <c r="D63" s="133">
        <f>SUM(G63*T63)/H63</f>
        <v>87.885000000000005</v>
      </c>
      <c r="E63" s="133">
        <f>SUM(G63*U63)/H63</f>
        <v>86.1</v>
      </c>
      <c r="F63" s="352"/>
      <c r="G63" s="356">
        <f>SUM(G62)</f>
        <v>105</v>
      </c>
      <c r="H63" s="123">
        <v>1000</v>
      </c>
      <c r="I63" s="107"/>
      <c r="J63" s="107"/>
      <c r="K63" s="107"/>
      <c r="L63" s="107"/>
      <c r="M63" s="107"/>
      <c r="N63" s="177"/>
      <c r="T63" s="52">
        <v>837</v>
      </c>
      <c r="U63" s="52">
        <v>820</v>
      </c>
      <c r="V63" s="166" t="s">
        <v>204</v>
      </c>
    </row>
    <row r="64" spans="1:26" ht="22.5" customHeight="1" x14ac:dyDescent="0.3">
      <c r="A64" s="293"/>
      <c r="B64" s="107"/>
      <c r="C64" s="101" t="s">
        <v>55</v>
      </c>
      <c r="D64" s="133">
        <f>SUM(G64*T64)/H64</f>
        <v>12.074999999999999</v>
      </c>
      <c r="E64" s="133">
        <f>SUM(G64*U64)/H64</f>
        <v>12.074999999999999</v>
      </c>
      <c r="F64" s="352"/>
      <c r="G64" s="356">
        <f>SUM(G62)</f>
        <v>105</v>
      </c>
      <c r="H64" s="123">
        <v>1000</v>
      </c>
      <c r="I64" s="107"/>
      <c r="J64" s="107"/>
      <c r="K64" s="107"/>
      <c r="L64" s="107"/>
      <c r="M64" s="107"/>
      <c r="N64" s="177"/>
      <c r="T64" s="52">
        <v>115</v>
      </c>
      <c r="U64" s="52">
        <v>115</v>
      </c>
      <c r="V64" s="166" t="s">
        <v>205</v>
      </c>
      <c r="W64" s="52">
        <f>SUM(D39,D50)</f>
        <v>13.75</v>
      </c>
    </row>
    <row r="65" spans="1:23" ht="22.5" customHeight="1" x14ac:dyDescent="0.3">
      <c r="A65" s="293"/>
      <c r="B65" s="107"/>
      <c r="C65" s="101" t="s">
        <v>31</v>
      </c>
      <c r="D65" s="133">
        <f>SUM(G65*T65)/H65</f>
        <v>6.3</v>
      </c>
      <c r="E65" s="133">
        <f>SUM(G65*U65)/H65</f>
        <v>6.3</v>
      </c>
      <c r="F65" s="352"/>
      <c r="G65" s="356">
        <f>SUM(G62)</f>
        <v>105</v>
      </c>
      <c r="H65" s="123">
        <v>1000</v>
      </c>
      <c r="I65" s="107"/>
      <c r="J65" s="107"/>
      <c r="K65" s="107"/>
      <c r="L65" s="107"/>
      <c r="M65" s="107"/>
      <c r="N65" s="177"/>
      <c r="T65" s="52">
        <v>60</v>
      </c>
      <c r="U65" s="52">
        <v>60</v>
      </c>
      <c r="V65" s="166" t="s">
        <v>206</v>
      </c>
      <c r="W65" s="52">
        <f>SUM(D21)</f>
        <v>17.28</v>
      </c>
    </row>
    <row r="66" spans="1:23" ht="22.5" customHeight="1" x14ac:dyDescent="0.3">
      <c r="A66" s="293"/>
      <c r="B66" s="107"/>
      <c r="C66" s="101" t="s">
        <v>38</v>
      </c>
      <c r="D66" s="133">
        <f>SUM(G66*T66)/H66</f>
        <v>7.0875000000000004</v>
      </c>
      <c r="E66" s="133">
        <f>SUM(G66*U66)/H66</f>
        <v>6.3</v>
      </c>
      <c r="F66" s="352"/>
      <c r="G66" s="356">
        <f>SUM(G62)</f>
        <v>105</v>
      </c>
      <c r="H66" s="123">
        <v>1000</v>
      </c>
      <c r="I66" s="107"/>
      <c r="J66" s="107"/>
      <c r="K66" s="107"/>
      <c r="L66" s="107"/>
      <c r="M66" s="107"/>
      <c r="N66" s="177"/>
      <c r="T66" s="52">
        <v>67.5</v>
      </c>
      <c r="U66" s="52">
        <v>60</v>
      </c>
      <c r="V66" s="166" t="s">
        <v>207</v>
      </c>
      <c r="W66" s="52">
        <f>SUM(D15)</f>
        <v>2</v>
      </c>
    </row>
    <row r="67" spans="1:23" ht="22.5" customHeight="1" x14ac:dyDescent="0.3">
      <c r="A67" s="293"/>
      <c r="B67" s="107"/>
      <c r="C67" s="104" t="s">
        <v>26</v>
      </c>
      <c r="D67" s="133">
        <f>SUM(G67*T67)/H67</f>
        <v>5</v>
      </c>
      <c r="E67" s="133">
        <f>SUM(G67*U67)/H67</f>
        <v>5</v>
      </c>
      <c r="F67" s="352"/>
      <c r="G67" s="356">
        <v>5</v>
      </c>
      <c r="H67" s="123">
        <v>5</v>
      </c>
      <c r="I67" s="107"/>
      <c r="J67" s="107"/>
      <c r="K67" s="107"/>
      <c r="L67" s="107"/>
      <c r="M67" s="107"/>
      <c r="N67" s="177"/>
      <c r="T67" s="52">
        <v>5</v>
      </c>
      <c r="U67" s="52">
        <v>5</v>
      </c>
      <c r="V67" s="166" t="s">
        <v>208</v>
      </c>
    </row>
    <row r="68" spans="1:23" ht="22.5" customHeight="1" x14ac:dyDescent="0.3">
      <c r="A68" s="293"/>
      <c r="B68" s="104" t="s">
        <v>91</v>
      </c>
      <c r="C68" s="104"/>
      <c r="D68" s="133"/>
      <c r="E68" s="133"/>
      <c r="F68" s="352">
        <v>40</v>
      </c>
      <c r="G68" s="353">
        <v>40</v>
      </c>
      <c r="H68" s="123">
        <v>1000</v>
      </c>
      <c r="I68" s="140">
        <f>SUM(O68*G68)/H68</f>
        <v>0.7772</v>
      </c>
      <c r="J68" s="140">
        <f>SUM(P68*G68)/H68</f>
        <v>1.8075999999999999</v>
      </c>
      <c r="K68" s="140">
        <f>SUM(Q68*G68)/H68</f>
        <v>5.3019999999999996</v>
      </c>
      <c r="L68" s="140">
        <f>SUM(R68*G68)/H68</f>
        <v>40.6</v>
      </c>
      <c r="M68" s="149">
        <f>SUM(S68*G68)/H68</f>
        <v>0.13</v>
      </c>
      <c r="N68" s="177">
        <v>85</v>
      </c>
      <c r="O68" s="51">
        <v>19.43</v>
      </c>
      <c r="P68" s="51">
        <v>45.19</v>
      </c>
      <c r="Q68" s="51">
        <v>132.55000000000001</v>
      </c>
      <c r="R68" s="51">
        <v>1015</v>
      </c>
      <c r="S68" s="51">
        <v>3.25</v>
      </c>
      <c r="T68" s="73"/>
      <c r="U68" s="73"/>
      <c r="V68" s="166" t="s">
        <v>209</v>
      </c>
    </row>
    <row r="69" spans="1:23" ht="22.5" customHeight="1" x14ac:dyDescent="0.3">
      <c r="A69" s="293"/>
      <c r="B69" s="104"/>
      <c r="C69" s="104" t="s">
        <v>33</v>
      </c>
      <c r="D69" s="133">
        <f t="shared" ref="D69:D76" si="7">SUM(G69*T69)/H69</f>
        <v>20</v>
      </c>
      <c r="E69" s="133">
        <f t="shared" ref="E69:E76" si="8">SUM(G69*U69)/H69</f>
        <v>20</v>
      </c>
      <c r="F69" s="352"/>
      <c r="G69" s="356">
        <f>SUM(G68)</f>
        <v>40</v>
      </c>
      <c r="H69" s="123">
        <v>1000</v>
      </c>
      <c r="I69" s="122"/>
      <c r="J69" s="107"/>
      <c r="K69" s="107"/>
      <c r="L69" s="107"/>
      <c r="M69" s="107"/>
      <c r="N69" s="177"/>
      <c r="T69" s="73">
        <v>500</v>
      </c>
      <c r="U69" s="73">
        <v>500</v>
      </c>
      <c r="V69" s="166" t="s">
        <v>36</v>
      </c>
      <c r="W69" s="52">
        <f>SUM(D83)</f>
        <v>5</v>
      </c>
    </row>
    <row r="70" spans="1:23" ht="22.5" customHeight="1" x14ac:dyDescent="0.3">
      <c r="A70" s="293"/>
      <c r="B70" s="104"/>
      <c r="C70" s="104" t="s">
        <v>26</v>
      </c>
      <c r="D70" s="133">
        <f t="shared" si="7"/>
        <v>1.8</v>
      </c>
      <c r="E70" s="133">
        <f t="shared" si="8"/>
        <v>1.8</v>
      </c>
      <c r="F70" s="352"/>
      <c r="G70" s="356">
        <f>SUM(G68)</f>
        <v>40</v>
      </c>
      <c r="H70" s="123">
        <v>1000</v>
      </c>
      <c r="I70" s="122"/>
      <c r="J70" s="107"/>
      <c r="K70" s="107"/>
      <c r="L70" s="107"/>
      <c r="M70" s="107"/>
      <c r="N70" s="177"/>
      <c r="T70" s="79">
        <v>45</v>
      </c>
      <c r="U70" s="79">
        <v>45</v>
      </c>
      <c r="V70" s="166" t="s">
        <v>210</v>
      </c>
    </row>
    <row r="71" spans="1:23" ht="22.5" customHeight="1" x14ac:dyDescent="0.3">
      <c r="A71" s="293"/>
      <c r="B71" s="107"/>
      <c r="C71" s="104" t="s">
        <v>55</v>
      </c>
      <c r="D71" s="133">
        <f t="shared" si="7"/>
        <v>1.8</v>
      </c>
      <c r="E71" s="133">
        <f t="shared" si="8"/>
        <v>1.8</v>
      </c>
      <c r="F71" s="352"/>
      <c r="G71" s="356">
        <f>SUM(G68)</f>
        <v>40</v>
      </c>
      <c r="H71" s="123">
        <v>1000</v>
      </c>
      <c r="I71" s="122"/>
      <c r="J71" s="107"/>
      <c r="K71" s="107"/>
      <c r="L71" s="107"/>
      <c r="M71" s="107"/>
      <c r="N71" s="177"/>
      <c r="T71" s="52">
        <v>45</v>
      </c>
      <c r="U71" s="52">
        <v>45</v>
      </c>
      <c r="V71" s="166" t="s">
        <v>211</v>
      </c>
      <c r="W71" s="52">
        <f>SUM(D63)</f>
        <v>87.885000000000005</v>
      </c>
    </row>
    <row r="72" spans="1:23" ht="22.5" customHeight="1" x14ac:dyDescent="0.3">
      <c r="A72" s="293"/>
      <c r="B72" s="104"/>
      <c r="C72" s="104" t="s">
        <v>27</v>
      </c>
      <c r="D72" s="133">
        <f t="shared" si="7"/>
        <v>20</v>
      </c>
      <c r="E72" s="133">
        <f t="shared" si="8"/>
        <v>20</v>
      </c>
      <c r="F72" s="352"/>
      <c r="G72" s="356">
        <f>SUM(G68)</f>
        <v>40</v>
      </c>
      <c r="H72" s="123">
        <v>1000</v>
      </c>
      <c r="I72" s="122"/>
      <c r="J72" s="107"/>
      <c r="K72" s="107"/>
      <c r="L72" s="107"/>
      <c r="M72" s="107"/>
      <c r="N72" s="177"/>
      <c r="T72" s="73">
        <v>500</v>
      </c>
      <c r="U72" s="73">
        <v>500</v>
      </c>
      <c r="V72" s="166" t="s">
        <v>212</v>
      </c>
      <c r="W72" s="52" t="e">
        <f>SUM(#REF!)</f>
        <v>#REF!</v>
      </c>
    </row>
    <row r="73" spans="1:23" ht="22.5" customHeight="1" x14ac:dyDescent="0.3">
      <c r="A73" s="293"/>
      <c r="B73" s="104"/>
      <c r="C73" s="104" t="s">
        <v>31</v>
      </c>
      <c r="D73" s="133">
        <f t="shared" si="7"/>
        <v>3.2</v>
      </c>
      <c r="E73" s="133">
        <f t="shared" si="8"/>
        <v>3.2</v>
      </c>
      <c r="F73" s="352"/>
      <c r="G73" s="356">
        <f>SUM(G68)</f>
        <v>40</v>
      </c>
      <c r="H73" s="123">
        <v>1000</v>
      </c>
      <c r="I73" s="122"/>
      <c r="J73" s="107"/>
      <c r="K73" s="107"/>
      <c r="L73" s="107"/>
      <c r="M73" s="107"/>
      <c r="N73" s="177"/>
      <c r="T73" s="73">
        <v>80</v>
      </c>
      <c r="U73" s="73">
        <v>80</v>
      </c>
    </row>
    <row r="74" spans="1:23" ht="22.5" customHeight="1" x14ac:dyDescent="0.3">
      <c r="A74" s="293"/>
      <c r="B74" s="104"/>
      <c r="C74" s="104" t="s">
        <v>92</v>
      </c>
      <c r="D74" s="133">
        <f t="shared" si="7"/>
        <v>2E-3</v>
      </c>
      <c r="E74" s="133">
        <f t="shared" si="8"/>
        <v>2E-3</v>
      </c>
      <c r="F74" s="352"/>
      <c r="G74" s="356">
        <f>SUM(G68)</f>
        <v>40</v>
      </c>
      <c r="H74" s="123">
        <v>1000</v>
      </c>
      <c r="I74" s="122"/>
      <c r="J74" s="107"/>
      <c r="K74" s="107"/>
      <c r="L74" s="107"/>
      <c r="M74" s="107"/>
      <c r="N74" s="177"/>
      <c r="T74" s="73">
        <v>0.05</v>
      </c>
      <c r="U74" s="73">
        <v>0.05</v>
      </c>
    </row>
    <row r="75" spans="1:23" ht="22.5" customHeight="1" x14ac:dyDescent="0.3">
      <c r="A75" s="293"/>
      <c r="B75" s="101" t="s">
        <v>118</v>
      </c>
      <c r="C75" s="101"/>
      <c r="D75" s="133">
        <f t="shared" ref="D75" si="9">SUM(G75*T75)/H75</f>
        <v>185</v>
      </c>
      <c r="E75" s="133">
        <f t="shared" ref="E75" si="10">SUM(G75*U75)/H75</f>
        <v>180</v>
      </c>
      <c r="F75" s="352">
        <v>150</v>
      </c>
      <c r="G75" s="353">
        <v>180</v>
      </c>
      <c r="H75" s="123">
        <v>180</v>
      </c>
      <c r="I75" s="140">
        <f>SUM(O75*G75)/H75</f>
        <v>105</v>
      </c>
      <c r="J75" s="140">
        <f>SUM(P75*G75)/H75</f>
        <v>4.5999999999999996</v>
      </c>
      <c r="K75" s="140">
        <f>SUM(Q75*G75)/H75</f>
        <v>4.5999999999999996</v>
      </c>
      <c r="L75" s="140">
        <f>SUM(R75*G75)/H75</f>
        <v>27</v>
      </c>
      <c r="M75" s="149">
        <f>SUM(S75*G75)/H75</f>
        <v>0</v>
      </c>
      <c r="N75" s="177">
        <v>77</v>
      </c>
      <c r="O75" s="164">
        <v>105</v>
      </c>
      <c r="P75" s="164">
        <v>4.5999999999999996</v>
      </c>
      <c r="Q75" s="164">
        <v>4.5999999999999996</v>
      </c>
      <c r="R75" s="164">
        <v>27</v>
      </c>
      <c r="T75" s="73">
        <v>185</v>
      </c>
      <c r="U75" s="73">
        <v>180</v>
      </c>
    </row>
    <row r="76" spans="1:23" ht="22.5" customHeight="1" x14ac:dyDescent="0.3">
      <c r="A76" s="293"/>
      <c r="B76" s="107" t="s">
        <v>155</v>
      </c>
      <c r="C76" s="104"/>
      <c r="D76" s="133">
        <f t="shared" si="7"/>
        <v>20</v>
      </c>
      <c r="E76" s="133">
        <f t="shared" si="8"/>
        <v>20</v>
      </c>
      <c r="F76" s="352">
        <v>20</v>
      </c>
      <c r="G76" s="353">
        <v>20</v>
      </c>
      <c r="H76" s="123">
        <v>40</v>
      </c>
      <c r="I76" s="140">
        <f>SUM(O76*G76)/H76</f>
        <v>1.875</v>
      </c>
      <c r="J76" s="140">
        <f>SUM(P76*G76)/H76</f>
        <v>2.95</v>
      </c>
      <c r="K76" s="140">
        <f>SUM(Q76*G76)/H76</f>
        <v>18.725000000000001</v>
      </c>
      <c r="L76" s="140">
        <f>SUM(R76*G76)/H76</f>
        <v>104.3</v>
      </c>
      <c r="M76" s="149"/>
      <c r="N76" s="177">
        <v>90</v>
      </c>
      <c r="O76" s="172">
        <v>3.75</v>
      </c>
      <c r="P76" s="172">
        <v>5.9</v>
      </c>
      <c r="Q76" s="172">
        <v>37.450000000000003</v>
      </c>
      <c r="R76" s="172">
        <v>208.6</v>
      </c>
      <c r="S76" s="172"/>
      <c r="T76" s="51">
        <v>40</v>
      </c>
      <c r="U76" s="52">
        <v>40</v>
      </c>
    </row>
    <row r="77" spans="1:23" ht="22.5" customHeight="1" x14ac:dyDescent="0.3">
      <c r="A77" s="293"/>
      <c r="B77" s="107" t="s">
        <v>249</v>
      </c>
      <c r="C77" s="101"/>
      <c r="D77" s="132"/>
      <c r="E77" s="132"/>
      <c r="F77" s="375"/>
      <c r="G77" s="377"/>
      <c r="H77" s="123"/>
      <c r="I77" s="107"/>
      <c r="J77" s="107"/>
      <c r="K77" s="107"/>
      <c r="L77" s="107"/>
      <c r="M77" s="107"/>
      <c r="N77" s="177"/>
      <c r="T77" s="52"/>
      <c r="U77" s="52"/>
    </row>
    <row r="78" spans="1:23" ht="22.5" customHeight="1" x14ac:dyDescent="0.3">
      <c r="A78" s="293"/>
      <c r="B78" s="107"/>
      <c r="C78" s="101" t="s">
        <v>24</v>
      </c>
      <c r="D78" s="132">
        <v>56.28</v>
      </c>
      <c r="E78" s="132">
        <v>45</v>
      </c>
      <c r="F78" s="375">
        <v>40</v>
      </c>
      <c r="G78" s="353">
        <v>60</v>
      </c>
      <c r="H78" s="123"/>
      <c r="I78" s="107">
        <v>0.89</v>
      </c>
      <c r="J78" s="107">
        <v>0.13</v>
      </c>
      <c r="K78" s="107">
        <v>11.36</v>
      </c>
      <c r="L78" s="107">
        <v>50.28</v>
      </c>
      <c r="M78" s="107">
        <v>2.64</v>
      </c>
      <c r="N78" s="177">
        <v>15</v>
      </c>
      <c r="T78" s="52"/>
      <c r="U78" s="52"/>
      <c r="V78" s="166"/>
    </row>
    <row r="79" spans="1:23" ht="22.5" customHeight="1" x14ac:dyDescent="0.3">
      <c r="A79" s="293"/>
      <c r="B79" s="107"/>
      <c r="C79" s="101" t="s">
        <v>121</v>
      </c>
      <c r="D79" s="132">
        <v>13.32</v>
      </c>
      <c r="E79" s="132">
        <v>15</v>
      </c>
      <c r="F79" s="375"/>
      <c r="G79" s="377"/>
      <c r="H79" s="123"/>
      <c r="I79" s="107"/>
      <c r="J79" s="107"/>
      <c r="K79" s="107"/>
      <c r="L79" s="107"/>
      <c r="M79" s="107"/>
      <c r="N79" s="177"/>
      <c r="T79" s="52"/>
      <c r="U79" s="52"/>
      <c r="V79" s="166"/>
    </row>
    <row r="80" spans="1:23" ht="22.5" customHeight="1" x14ac:dyDescent="0.3">
      <c r="A80" s="293"/>
      <c r="B80" s="107"/>
      <c r="C80" s="104" t="s">
        <v>31</v>
      </c>
      <c r="D80" s="132">
        <v>0.6</v>
      </c>
      <c r="E80" s="132">
        <v>0.6</v>
      </c>
      <c r="F80" s="375"/>
      <c r="G80" s="377"/>
      <c r="H80" s="123"/>
      <c r="I80" s="107"/>
      <c r="J80" s="107"/>
      <c r="K80" s="107"/>
      <c r="L80" s="107"/>
      <c r="M80" s="107"/>
      <c r="N80" s="177"/>
      <c r="T80" s="52"/>
      <c r="U80" s="52"/>
      <c r="V80" s="166"/>
    </row>
    <row r="81" spans="1:26" ht="22.5" customHeight="1" x14ac:dyDescent="0.3">
      <c r="A81" s="293"/>
      <c r="B81" s="107"/>
      <c r="C81" s="104"/>
      <c r="D81" s="132"/>
      <c r="E81" s="132"/>
      <c r="F81" s="375"/>
      <c r="G81" s="377"/>
      <c r="H81" s="123"/>
      <c r="I81" s="107"/>
      <c r="J81" s="107"/>
      <c r="K81" s="107"/>
      <c r="L81" s="107"/>
      <c r="M81" s="107"/>
      <c r="N81" s="177"/>
      <c r="T81" s="52"/>
      <c r="U81" s="52"/>
      <c r="V81" s="166"/>
    </row>
    <row r="82" spans="1:26" s="175" customFormat="1" ht="22.5" customHeight="1" x14ac:dyDescent="0.3">
      <c r="A82" s="294"/>
      <c r="B82" s="122" t="s">
        <v>65</v>
      </c>
      <c r="C82" s="122"/>
      <c r="D82" s="315"/>
      <c r="E82" s="315"/>
      <c r="F82" s="376">
        <v>315</v>
      </c>
      <c r="G82" s="356">
        <v>405</v>
      </c>
      <c r="H82" s="123">
        <f t="shared" ref="H82:M82" si="11">SUM(H62:H81)</f>
        <v>12225</v>
      </c>
      <c r="I82" s="122">
        <f t="shared" si="11"/>
        <v>126.12025</v>
      </c>
      <c r="J82" s="122">
        <f t="shared" si="11"/>
        <v>18.118600000000001</v>
      </c>
      <c r="K82" s="122">
        <f t="shared" si="11"/>
        <v>57.173400000000001</v>
      </c>
      <c r="L82" s="122">
        <f t="shared" si="11"/>
        <v>438.9</v>
      </c>
      <c r="M82" s="122">
        <f t="shared" si="11"/>
        <v>3.2004999999999999</v>
      </c>
      <c r="N82" s="223"/>
      <c r="O82" s="86"/>
      <c r="P82" s="86"/>
      <c r="Q82" s="86"/>
      <c r="R82" s="86"/>
      <c r="S82" s="86"/>
      <c r="T82" s="52"/>
      <c r="U82" s="52"/>
      <c r="V82" s="166"/>
      <c r="W82" s="51"/>
      <c r="X82" s="51"/>
      <c r="Y82" s="51"/>
      <c r="Z82" s="51"/>
    </row>
    <row r="83" spans="1:26" ht="22.5" customHeight="1" x14ac:dyDescent="0.3">
      <c r="A83" s="194" t="s">
        <v>35</v>
      </c>
      <c r="B83" s="101" t="s">
        <v>36</v>
      </c>
      <c r="C83" s="101"/>
      <c r="D83" s="133">
        <v>5</v>
      </c>
      <c r="E83" s="133">
        <v>5</v>
      </c>
      <c r="F83" s="352">
        <v>4</v>
      </c>
      <c r="G83" s="353">
        <v>5</v>
      </c>
      <c r="H83" s="123">
        <v>4</v>
      </c>
      <c r="I83" s="132"/>
      <c r="J83" s="132"/>
      <c r="K83" s="132"/>
      <c r="L83" s="132"/>
      <c r="M83" s="132"/>
      <c r="N83" s="177"/>
      <c r="O83" s="52"/>
      <c r="P83" s="52"/>
      <c r="Q83" s="52"/>
      <c r="R83" s="52"/>
      <c r="S83" s="52"/>
      <c r="T83" s="52">
        <v>4</v>
      </c>
      <c r="U83" s="52">
        <v>4</v>
      </c>
      <c r="V83" s="166"/>
    </row>
    <row r="84" spans="1:26" ht="22.5" customHeight="1" thickBot="1" x14ac:dyDescent="0.35">
      <c r="A84" s="195"/>
      <c r="B84" s="184" t="s">
        <v>37</v>
      </c>
      <c r="C84" s="184"/>
      <c r="D84" s="143"/>
      <c r="E84" s="143"/>
      <c r="F84" s="378">
        <v>1424</v>
      </c>
      <c r="G84" s="379">
        <f t="shared" ref="G84:M84" si="12">SUM(G83,G82,G61,G26,G23)</f>
        <v>1760</v>
      </c>
      <c r="H84" s="27">
        <f t="shared" si="12"/>
        <v>35469</v>
      </c>
      <c r="I84" s="143">
        <f t="shared" si="12"/>
        <v>174.09297233502537</v>
      </c>
      <c r="J84" s="184">
        <f t="shared" si="12"/>
        <v>58.064174111675129</v>
      </c>
      <c r="K84" s="184">
        <f t="shared" si="12"/>
        <v>230.4293187817259</v>
      </c>
      <c r="L84" s="184">
        <f t="shared" si="12"/>
        <v>1666.3532233502538</v>
      </c>
      <c r="M84" s="184">
        <f t="shared" si="12"/>
        <v>45.78921116751269</v>
      </c>
      <c r="N84" s="178"/>
      <c r="O84" s="52"/>
      <c r="P84" s="52"/>
      <c r="Q84" s="52"/>
      <c r="R84" s="52"/>
      <c r="S84" s="52"/>
      <c r="T84" s="52"/>
      <c r="U84" s="52"/>
      <c r="V84" s="166"/>
    </row>
    <row r="85" spans="1:26" ht="22.5" customHeight="1" x14ac:dyDescent="0.3">
      <c r="A85" s="160"/>
      <c r="B85" s="93"/>
      <c r="C85" s="93"/>
      <c r="D85" s="126"/>
      <c r="E85" s="126"/>
      <c r="F85" s="370"/>
      <c r="G85" s="371"/>
      <c r="H85" s="121"/>
      <c r="I85" s="126"/>
      <c r="J85" s="126"/>
      <c r="K85" s="126"/>
      <c r="L85" s="126"/>
      <c r="M85" s="126"/>
      <c r="N85" s="93"/>
      <c r="O85" s="52"/>
      <c r="P85" s="52"/>
      <c r="Q85" s="52"/>
      <c r="R85" s="52"/>
      <c r="S85" s="52"/>
      <c r="T85" s="52"/>
      <c r="U85" s="52"/>
      <c r="V85" s="166"/>
    </row>
    <row r="86" spans="1:26" ht="22.5" customHeight="1" x14ac:dyDescent="0.3">
      <c r="A86" s="174"/>
      <c r="B86" s="174"/>
      <c r="C86" s="174"/>
      <c r="D86" s="174"/>
      <c r="E86" s="174"/>
      <c r="F86" s="380"/>
      <c r="G86" s="380"/>
      <c r="H86" s="121"/>
      <c r="I86" s="174"/>
      <c r="J86" s="174"/>
      <c r="K86" s="174"/>
      <c r="L86" s="174"/>
      <c r="M86" s="174"/>
      <c r="N86" s="93"/>
      <c r="V86" s="166"/>
    </row>
    <row r="87" spans="1:26" ht="22.5" customHeight="1" x14ac:dyDescent="0.3">
      <c r="A87" s="174"/>
      <c r="B87" s="174"/>
      <c r="C87" s="174"/>
      <c r="D87" s="174"/>
      <c r="E87" s="174"/>
      <c r="F87" s="380"/>
      <c r="G87" s="380"/>
      <c r="H87" s="121"/>
      <c r="I87" s="174"/>
      <c r="J87" s="174"/>
      <c r="K87" s="174"/>
      <c r="L87" s="174"/>
      <c r="M87" s="174"/>
      <c r="N87" s="93"/>
      <c r="V87" s="166"/>
    </row>
    <row r="88" spans="1:26" ht="22.5" customHeight="1" x14ac:dyDescent="0.3">
      <c r="A88" s="174"/>
      <c r="B88" s="174"/>
      <c r="C88" s="174"/>
      <c r="D88" s="174"/>
      <c r="E88" s="174"/>
      <c r="F88" s="380"/>
      <c r="G88" s="380"/>
      <c r="H88" s="121"/>
      <c r="I88" s="174"/>
      <c r="J88" s="174"/>
      <c r="K88" s="174"/>
      <c r="L88" s="174"/>
      <c r="M88" s="174"/>
      <c r="N88" s="93"/>
    </row>
    <row r="89" spans="1:26" ht="22.5" customHeight="1" x14ac:dyDescent="0.3">
      <c r="A89" s="174"/>
      <c r="B89" s="174"/>
      <c r="C89" s="174"/>
      <c r="D89" s="174"/>
      <c r="E89" s="174"/>
      <c r="F89" s="380"/>
      <c r="G89" s="380"/>
      <c r="H89" s="121"/>
      <c r="I89" s="174"/>
      <c r="J89" s="174"/>
      <c r="K89" s="174"/>
      <c r="L89" s="174"/>
      <c r="M89" s="174"/>
      <c r="N89" s="93"/>
    </row>
    <row r="90" spans="1:26" ht="22.5" customHeight="1" x14ac:dyDescent="0.3">
      <c r="A90" s="174"/>
      <c r="B90" s="174"/>
      <c r="C90" s="174"/>
      <c r="D90" s="174"/>
      <c r="E90" s="174"/>
      <c r="F90" s="380"/>
      <c r="G90" s="380"/>
      <c r="H90" s="121"/>
      <c r="I90" s="174"/>
      <c r="J90" s="174"/>
      <c r="K90" s="174"/>
      <c r="L90" s="174"/>
      <c r="M90" s="174"/>
      <c r="N90" s="93"/>
    </row>
    <row r="91" spans="1:26" ht="22.5" customHeight="1" x14ac:dyDescent="0.3">
      <c r="A91" s="174"/>
      <c r="B91" s="174"/>
      <c r="C91" s="174"/>
      <c r="D91" s="174"/>
      <c r="E91" s="174"/>
      <c r="F91" s="380"/>
      <c r="G91" s="380"/>
      <c r="H91" s="121"/>
      <c r="I91" s="174"/>
      <c r="J91" s="174"/>
      <c r="K91" s="174"/>
      <c r="L91" s="174"/>
      <c r="M91" s="174"/>
      <c r="N91" s="93"/>
    </row>
    <row r="92" spans="1:26" ht="22.5" customHeight="1" x14ac:dyDescent="0.3">
      <c r="A92" s="174"/>
      <c r="B92" s="174"/>
      <c r="C92" s="174"/>
      <c r="D92" s="174"/>
      <c r="E92" s="174"/>
      <c r="F92" s="380"/>
      <c r="G92" s="380"/>
      <c r="H92" s="121"/>
      <c r="I92" s="174"/>
      <c r="J92" s="174"/>
      <c r="K92" s="174"/>
      <c r="L92" s="174"/>
      <c r="M92" s="174"/>
      <c r="N92" s="93"/>
    </row>
    <row r="93" spans="1:26" ht="22.5" customHeight="1" x14ac:dyDescent="0.3">
      <c r="A93" s="174"/>
      <c r="B93" s="174"/>
      <c r="C93" s="174"/>
      <c r="D93" s="174"/>
      <c r="E93" s="174"/>
      <c r="F93" s="380"/>
      <c r="G93" s="380"/>
      <c r="H93" s="121"/>
      <c r="I93" s="174"/>
      <c r="J93" s="174"/>
      <c r="K93" s="174"/>
      <c r="L93" s="174"/>
      <c r="M93" s="174"/>
      <c r="N93" s="93"/>
    </row>
    <row r="94" spans="1:26" ht="22.5" customHeight="1" x14ac:dyDescent="0.3">
      <c r="A94" s="174"/>
      <c r="B94" s="174"/>
      <c r="C94" s="174"/>
      <c r="D94" s="174"/>
      <c r="E94" s="174"/>
      <c r="F94" s="380"/>
      <c r="G94" s="380"/>
      <c r="H94" s="121"/>
      <c r="I94" s="174"/>
      <c r="J94" s="174"/>
      <c r="K94" s="174"/>
      <c r="L94" s="174"/>
      <c r="M94" s="174"/>
      <c r="N94" s="93"/>
    </row>
    <row r="95" spans="1:26" ht="22.5" customHeight="1" x14ac:dyDescent="0.3">
      <c r="A95" s="174"/>
      <c r="B95" s="174"/>
      <c r="C95" s="174"/>
      <c r="D95" s="174"/>
      <c r="E95" s="174"/>
      <c r="F95" s="380"/>
      <c r="G95" s="380"/>
      <c r="H95" s="121"/>
      <c r="I95" s="174"/>
      <c r="J95" s="174"/>
      <c r="K95" s="174"/>
      <c r="L95" s="174"/>
      <c r="M95" s="174"/>
      <c r="N95" s="93"/>
    </row>
    <row r="96" spans="1:26" ht="22.5" customHeight="1" x14ac:dyDescent="0.3">
      <c r="A96" s="174"/>
      <c r="B96" s="174"/>
      <c r="C96" s="174"/>
      <c r="D96" s="174"/>
      <c r="E96" s="174"/>
      <c r="F96" s="380"/>
      <c r="G96" s="380"/>
      <c r="H96" s="121"/>
      <c r="I96" s="174"/>
      <c r="J96" s="174"/>
      <c r="K96" s="174"/>
      <c r="L96" s="174"/>
      <c r="M96" s="174"/>
      <c r="N96" s="93"/>
    </row>
    <row r="97" spans="1:14" ht="22.5" customHeight="1" x14ac:dyDescent="0.3">
      <c r="A97" s="174"/>
      <c r="B97" s="174"/>
      <c r="C97" s="174"/>
      <c r="D97" s="174"/>
      <c r="E97" s="174"/>
      <c r="F97" s="380"/>
      <c r="G97" s="380"/>
      <c r="H97" s="121"/>
      <c r="I97" s="174"/>
      <c r="J97" s="174"/>
      <c r="K97" s="174"/>
      <c r="L97" s="174"/>
      <c r="M97" s="174"/>
      <c r="N97" s="93"/>
    </row>
    <row r="98" spans="1:14" ht="22.5" customHeight="1" x14ac:dyDescent="0.3">
      <c r="A98" s="174"/>
      <c r="B98" s="174"/>
      <c r="C98" s="174"/>
      <c r="D98" s="174"/>
      <c r="E98" s="174"/>
      <c r="F98" s="380"/>
      <c r="G98" s="380"/>
      <c r="H98" s="121"/>
      <c r="I98" s="174"/>
      <c r="J98" s="174"/>
      <c r="K98" s="174"/>
      <c r="L98" s="174"/>
      <c r="M98" s="174"/>
      <c r="N98" s="93"/>
    </row>
    <row r="99" spans="1:14" ht="22.5" customHeight="1" x14ac:dyDescent="0.3">
      <c r="A99" s="174"/>
      <c r="B99" s="174"/>
      <c r="C99" s="174"/>
      <c r="D99" s="174"/>
      <c r="E99" s="174"/>
      <c r="F99" s="380"/>
      <c r="G99" s="380"/>
      <c r="H99" s="121"/>
      <c r="I99" s="174"/>
      <c r="J99" s="174"/>
      <c r="K99" s="174"/>
      <c r="L99" s="174"/>
      <c r="M99" s="174"/>
      <c r="N99" s="93"/>
    </row>
    <row r="100" spans="1:14" ht="22.5" customHeight="1" x14ac:dyDescent="0.3">
      <c r="A100" s="174"/>
      <c r="B100" s="174"/>
      <c r="C100" s="174"/>
      <c r="D100" s="174"/>
      <c r="E100" s="174"/>
      <c r="F100" s="380"/>
      <c r="G100" s="380"/>
      <c r="H100" s="121"/>
      <c r="I100" s="174"/>
      <c r="J100" s="174"/>
      <c r="K100" s="174"/>
      <c r="L100" s="174"/>
      <c r="M100" s="174"/>
      <c r="N100" s="93"/>
    </row>
    <row r="101" spans="1:14" ht="22.5" customHeight="1" x14ac:dyDescent="0.3">
      <c r="A101" s="174"/>
      <c r="B101" s="174"/>
      <c r="C101" s="174"/>
      <c r="D101" s="174"/>
      <c r="E101" s="174"/>
      <c r="F101" s="380"/>
      <c r="G101" s="380"/>
      <c r="H101" s="121"/>
      <c r="I101" s="174"/>
      <c r="J101" s="174"/>
      <c r="K101" s="174"/>
      <c r="L101" s="174"/>
      <c r="M101" s="174"/>
      <c r="N101" s="93"/>
    </row>
    <row r="102" spans="1:14" ht="22.5" customHeight="1" x14ac:dyDescent="0.3">
      <c r="A102" s="174"/>
      <c r="B102" s="174"/>
      <c r="C102" s="174"/>
      <c r="D102" s="174"/>
      <c r="E102" s="174"/>
      <c r="F102" s="380"/>
      <c r="G102" s="380"/>
      <c r="H102" s="121"/>
      <c r="I102" s="174"/>
      <c r="J102" s="174"/>
      <c r="K102" s="174"/>
      <c r="L102" s="174"/>
      <c r="M102" s="174"/>
      <c r="N102" s="93"/>
    </row>
    <row r="103" spans="1:14" ht="22.5" customHeight="1" x14ac:dyDescent="0.3">
      <c r="A103" s="174"/>
      <c r="B103" s="174"/>
      <c r="C103" s="174"/>
      <c r="D103" s="174"/>
      <c r="E103" s="174"/>
      <c r="F103" s="380"/>
      <c r="G103" s="380"/>
      <c r="H103" s="121"/>
      <c r="I103" s="174"/>
      <c r="J103" s="174"/>
      <c r="K103" s="174"/>
      <c r="L103" s="174"/>
      <c r="M103" s="174"/>
      <c r="N103" s="93"/>
    </row>
    <row r="104" spans="1:14" ht="22.5" customHeight="1" x14ac:dyDescent="0.3">
      <c r="A104" s="174"/>
      <c r="B104" s="174"/>
      <c r="C104" s="174"/>
      <c r="D104" s="174"/>
      <c r="E104" s="174"/>
      <c r="F104" s="380"/>
      <c r="G104" s="380"/>
      <c r="H104" s="121"/>
      <c r="I104" s="174"/>
      <c r="J104" s="174"/>
      <c r="K104" s="174"/>
      <c r="L104" s="174"/>
      <c r="M104" s="174"/>
      <c r="N104" s="93"/>
    </row>
    <row r="105" spans="1:14" ht="22.5" customHeight="1" x14ac:dyDescent="0.3">
      <c r="A105" s="174"/>
      <c r="B105" s="174"/>
      <c r="C105" s="174"/>
      <c r="D105" s="174"/>
      <c r="E105" s="174"/>
      <c r="F105" s="380"/>
      <c r="G105" s="380"/>
      <c r="H105" s="121"/>
      <c r="I105" s="174"/>
      <c r="J105" s="174"/>
      <c r="K105" s="174"/>
      <c r="L105" s="174"/>
      <c r="M105" s="174"/>
      <c r="N105" s="93"/>
    </row>
    <row r="106" spans="1:14" ht="22.5" customHeight="1" x14ac:dyDescent="0.3">
      <c r="A106" s="174"/>
      <c r="B106" s="174"/>
      <c r="C106" s="174"/>
      <c r="D106" s="174"/>
      <c r="E106" s="174"/>
      <c r="F106" s="380"/>
      <c r="G106" s="380"/>
      <c r="H106" s="121"/>
      <c r="I106" s="174"/>
      <c r="J106" s="174"/>
      <c r="K106" s="174"/>
      <c r="L106" s="174"/>
      <c r="M106" s="174"/>
      <c r="N106" s="93"/>
    </row>
    <row r="107" spans="1:14" ht="22.5" customHeight="1" x14ac:dyDescent="0.3">
      <c r="A107" s="174"/>
      <c r="B107" s="174"/>
      <c r="C107" s="174"/>
      <c r="D107" s="174"/>
      <c r="E107" s="174"/>
      <c r="F107" s="380"/>
      <c r="G107" s="380"/>
      <c r="H107" s="121"/>
      <c r="I107" s="174"/>
      <c r="J107" s="174"/>
      <c r="K107" s="174"/>
      <c r="L107" s="174"/>
      <c r="M107" s="174"/>
      <c r="N107" s="93"/>
    </row>
    <row r="108" spans="1:14" ht="22.5" customHeight="1" x14ac:dyDescent="0.3">
      <c r="A108" s="174"/>
      <c r="B108" s="174"/>
      <c r="C108" s="174"/>
      <c r="D108" s="174"/>
      <c r="E108" s="174"/>
      <c r="F108" s="380"/>
      <c r="G108" s="380"/>
      <c r="H108" s="121"/>
      <c r="I108" s="174"/>
      <c r="J108" s="174"/>
      <c r="K108" s="174"/>
      <c r="L108" s="174"/>
      <c r="M108" s="174"/>
      <c r="N108" s="93"/>
    </row>
    <row r="109" spans="1:14" ht="22.5" customHeight="1" x14ac:dyDescent="0.3">
      <c r="A109" s="174"/>
      <c r="B109" s="174"/>
      <c r="C109" s="174"/>
      <c r="D109" s="174"/>
      <c r="E109" s="174"/>
      <c r="F109" s="380"/>
      <c r="G109" s="380"/>
      <c r="H109" s="121"/>
      <c r="I109" s="174"/>
      <c r="J109" s="174"/>
      <c r="K109" s="174"/>
      <c r="L109" s="174"/>
      <c r="M109" s="174"/>
      <c r="N109" s="93"/>
    </row>
    <row r="110" spans="1:14" ht="22.5" customHeight="1" x14ac:dyDescent="0.3">
      <c r="A110" s="174"/>
      <c r="B110" s="174"/>
      <c r="C110" s="174"/>
      <c r="D110" s="174"/>
      <c r="E110" s="174"/>
      <c r="F110" s="380"/>
      <c r="G110" s="380"/>
      <c r="H110" s="121"/>
      <c r="I110" s="174"/>
      <c r="J110" s="174"/>
      <c r="K110" s="174"/>
      <c r="L110" s="174"/>
      <c r="M110" s="174"/>
      <c r="N110" s="93"/>
    </row>
    <row r="111" spans="1:14" ht="22.5" customHeight="1" x14ac:dyDescent="0.3">
      <c r="A111" s="174"/>
      <c r="B111" s="174"/>
      <c r="C111" s="174"/>
      <c r="D111" s="174"/>
      <c r="E111" s="174"/>
      <c r="F111" s="380"/>
      <c r="G111" s="380"/>
      <c r="H111" s="121"/>
      <c r="I111" s="174"/>
      <c r="J111" s="174"/>
      <c r="K111" s="174"/>
      <c r="L111" s="174"/>
      <c r="M111" s="174"/>
      <c r="N111" s="93"/>
    </row>
    <row r="112" spans="1:14" ht="22.5" customHeight="1" x14ac:dyDescent="0.3">
      <c r="A112" s="174"/>
      <c r="B112" s="174"/>
      <c r="C112" s="174"/>
      <c r="D112" s="174"/>
      <c r="E112" s="174"/>
      <c r="F112" s="380"/>
      <c r="G112" s="380"/>
      <c r="H112" s="121"/>
      <c r="I112" s="174"/>
      <c r="J112" s="174"/>
      <c r="K112" s="174"/>
      <c r="L112" s="174"/>
      <c r="M112" s="174"/>
      <c r="N112" s="93"/>
    </row>
    <row r="113" spans="1:14" ht="22.5" customHeight="1" x14ac:dyDescent="0.3">
      <c r="A113" s="174"/>
      <c r="B113" s="174"/>
      <c r="C113" s="174"/>
      <c r="D113" s="174"/>
      <c r="E113" s="174"/>
      <c r="F113" s="380"/>
      <c r="G113" s="380"/>
      <c r="H113" s="121"/>
      <c r="I113" s="174"/>
      <c r="J113" s="174"/>
      <c r="K113" s="174"/>
      <c r="L113" s="174"/>
      <c r="M113" s="174"/>
      <c r="N113" s="93"/>
    </row>
    <row r="114" spans="1:14" ht="22.5" customHeight="1" x14ac:dyDescent="0.3">
      <c r="A114" s="174"/>
      <c r="B114" s="174"/>
      <c r="C114" s="174"/>
      <c r="D114" s="174"/>
      <c r="E114" s="174"/>
      <c r="F114" s="380"/>
      <c r="G114" s="380"/>
      <c r="H114" s="121"/>
      <c r="I114" s="174"/>
      <c r="J114" s="174"/>
      <c r="K114" s="174"/>
      <c r="L114" s="174"/>
      <c r="M114" s="174"/>
      <c r="N114" s="93"/>
    </row>
    <row r="115" spans="1:14" ht="22.5" customHeight="1" x14ac:dyDescent="0.3">
      <c r="A115" s="174"/>
      <c r="B115" s="174"/>
      <c r="C115" s="174"/>
      <c r="D115" s="174"/>
      <c r="E115" s="174"/>
      <c r="F115" s="380"/>
      <c r="G115" s="380"/>
      <c r="H115" s="121"/>
      <c r="I115" s="174"/>
      <c r="J115" s="174"/>
      <c r="K115" s="174"/>
      <c r="L115" s="174"/>
      <c r="M115" s="174"/>
      <c r="N115" s="93"/>
    </row>
    <row r="116" spans="1:14" ht="22.5" customHeight="1" x14ac:dyDescent="0.3">
      <c r="A116" s="174"/>
      <c r="B116" s="174"/>
      <c r="C116" s="174"/>
      <c r="D116" s="174"/>
      <c r="E116" s="174"/>
      <c r="F116" s="380"/>
      <c r="G116" s="380"/>
      <c r="H116" s="121"/>
      <c r="I116" s="174"/>
      <c r="J116" s="174"/>
      <c r="K116" s="174"/>
      <c r="L116" s="174"/>
      <c r="M116" s="174"/>
      <c r="N116" s="93"/>
    </row>
    <row r="117" spans="1:14" ht="22.5" customHeight="1" x14ac:dyDescent="0.3">
      <c r="A117" s="174"/>
      <c r="B117" s="174"/>
      <c r="C117" s="174"/>
      <c r="D117" s="174"/>
      <c r="E117" s="174"/>
      <c r="F117" s="380"/>
      <c r="G117" s="380"/>
      <c r="H117" s="121"/>
      <c r="I117" s="174"/>
      <c r="J117" s="174"/>
      <c r="K117" s="174"/>
      <c r="L117" s="174"/>
      <c r="M117" s="174"/>
      <c r="N117" s="93"/>
    </row>
    <row r="118" spans="1:14" ht="22.5" customHeight="1" x14ac:dyDescent="0.3">
      <c r="A118" s="174"/>
      <c r="B118" s="174"/>
      <c r="C118" s="174"/>
      <c r="D118" s="174"/>
      <c r="E118" s="174"/>
      <c r="F118" s="380"/>
      <c r="G118" s="380"/>
      <c r="H118" s="121"/>
      <c r="I118" s="174"/>
      <c r="J118" s="174"/>
      <c r="K118" s="174"/>
      <c r="L118" s="174"/>
      <c r="M118" s="174"/>
      <c r="N118" s="93"/>
    </row>
    <row r="119" spans="1:14" ht="22.5" customHeight="1" x14ac:dyDescent="0.3">
      <c r="A119" s="174"/>
      <c r="B119" s="174"/>
      <c r="C119" s="174"/>
      <c r="D119" s="174"/>
      <c r="E119" s="174"/>
      <c r="F119" s="380"/>
      <c r="G119" s="380"/>
      <c r="H119" s="121"/>
      <c r="I119" s="174"/>
      <c r="J119" s="174"/>
      <c r="K119" s="174"/>
      <c r="L119" s="174"/>
      <c r="M119" s="174"/>
      <c r="N119" s="93"/>
    </row>
    <row r="120" spans="1:14" ht="22.5" customHeight="1" x14ac:dyDescent="0.3">
      <c r="A120" s="174"/>
      <c r="B120" s="174"/>
      <c r="C120" s="174"/>
      <c r="D120" s="174"/>
      <c r="E120" s="174"/>
      <c r="F120" s="380"/>
      <c r="G120" s="380"/>
      <c r="H120" s="121"/>
      <c r="I120" s="174"/>
      <c r="J120" s="174"/>
      <c r="K120" s="174"/>
      <c r="L120" s="174"/>
      <c r="M120" s="174"/>
      <c r="N120" s="93"/>
    </row>
    <row r="121" spans="1:14" ht="22.5" customHeight="1" x14ac:dyDescent="0.3">
      <c r="A121" s="174"/>
      <c r="B121" s="174"/>
      <c r="C121" s="174"/>
      <c r="D121" s="174"/>
      <c r="E121" s="174"/>
      <c r="F121" s="380"/>
      <c r="G121" s="380"/>
      <c r="H121" s="121"/>
      <c r="I121" s="174"/>
      <c r="J121" s="174"/>
      <c r="K121" s="174"/>
      <c r="L121" s="174"/>
      <c r="M121" s="174"/>
      <c r="N121" s="93"/>
    </row>
    <row r="122" spans="1:14" ht="22.5" customHeight="1" x14ac:dyDescent="0.3">
      <c r="A122" s="174"/>
      <c r="B122" s="174"/>
      <c r="C122" s="174"/>
      <c r="D122" s="174"/>
      <c r="E122" s="174"/>
      <c r="F122" s="380"/>
      <c r="G122" s="380"/>
      <c r="H122" s="121"/>
      <c r="I122" s="174"/>
      <c r="J122" s="174"/>
      <c r="K122" s="174"/>
      <c r="L122" s="174"/>
      <c r="M122" s="174"/>
      <c r="N122" s="93"/>
    </row>
    <row r="123" spans="1:14" ht="22.5" customHeight="1" x14ac:dyDescent="0.3">
      <c r="A123" s="174"/>
      <c r="B123" s="174"/>
      <c r="C123" s="174"/>
      <c r="D123" s="174"/>
      <c r="E123" s="174"/>
      <c r="F123" s="380"/>
      <c r="G123" s="380"/>
      <c r="H123" s="121"/>
      <c r="I123" s="174"/>
      <c r="J123" s="174"/>
      <c r="K123" s="174"/>
      <c r="L123" s="174"/>
      <c r="M123" s="174"/>
      <c r="N123" s="93"/>
    </row>
    <row r="124" spans="1:14" ht="22.5" customHeight="1" x14ac:dyDescent="0.3">
      <c r="A124" s="174"/>
      <c r="B124" s="174"/>
      <c r="C124" s="174"/>
      <c r="D124" s="174"/>
      <c r="E124" s="174"/>
      <c r="F124" s="380"/>
      <c r="G124" s="380"/>
      <c r="H124" s="121"/>
      <c r="I124" s="174"/>
      <c r="J124" s="174"/>
      <c r="K124" s="174"/>
      <c r="L124" s="174"/>
      <c r="M124" s="174"/>
      <c r="N124" s="93"/>
    </row>
    <row r="125" spans="1:14" ht="22.5" customHeight="1" x14ac:dyDescent="0.3">
      <c r="A125" s="174"/>
      <c r="B125" s="174"/>
      <c r="C125" s="174"/>
      <c r="D125" s="174"/>
      <c r="E125" s="174"/>
      <c r="F125" s="380"/>
      <c r="G125" s="380"/>
      <c r="H125" s="121"/>
      <c r="I125" s="174"/>
      <c r="J125" s="174"/>
      <c r="K125" s="174"/>
      <c r="L125" s="174"/>
      <c r="M125" s="174"/>
      <c r="N125" s="93"/>
    </row>
    <row r="126" spans="1:14" ht="22.5" customHeight="1" x14ac:dyDescent="0.3">
      <c r="A126" s="174"/>
      <c r="B126" s="174"/>
      <c r="C126" s="174"/>
      <c r="D126" s="174"/>
      <c r="E126" s="174"/>
      <c r="F126" s="380"/>
      <c r="G126" s="380"/>
      <c r="H126" s="121"/>
      <c r="I126" s="174"/>
      <c r="J126" s="174"/>
      <c r="K126" s="174"/>
      <c r="L126" s="174"/>
      <c r="M126" s="174"/>
      <c r="N126" s="93"/>
    </row>
    <row r="127" spans="1:14" ht="22.5" customHeight="1" x14ac:dyDescent="0.3">
      <c r="A127" s="174"/>
      <c r="B127" s="174"/>
      <c r="C127" s="174"/>
      <c r="D127" s="174"/>
      <c r="E127" s="174"/>
      <c r="F127" s="380"/>
      <c r="G127" s="380"/>
      <c r="H127" s="121"/>
      <c r="I127" s="174"/>
      <c r="J127" s="174"/>
      <c r="K127" s="174"/>
      <c r="L127" s="174"/>
      <c r="M127" s="174"/>
      <c r="N127" s="93"/>
    </row>
    <row r="128" spans="1:14" ht="22.5" customHeight="1" x14ac:dyDescent="0.3">
      <c r="A128" s="174"/>
      <c r="B128" s="174"/>
      <c r="C128" s="174"/>
      <c r="D128" s="174"/>
      <c r="E128" s="174"/>
      <c r="F128" s="380"/>
      <c r="G128" s="380"/>
      <c r="H128" s="121"/>
      <c r="I128" s="174"/>
      <c r="J128" s="174"/>
      <c r="K128" s="174"/>
      <c r="L128" s="174"/>
      <c r="M128" s="174"/>
      <c r="N128" s="93"/>
    </row>
    <row r="129" spans="1:14" ht="22.5" customHeight="1" x14ac:dyDescent="0.3">
      <c r="A129" s="174"/>
      <c r="B129" s="174"/>
      <c r="C129" s="174"/>
      <c r="D129" s="174"/>
      <c r="E129" s="174"/>
      <c r="F129" s="380"/>
      <c r="G129" s="380"/>
      <c r="H129" s="121"/>
      <c r="I129" s="174"/>
      <c r="J129" s="174"/>
      <c r="K129" s="174"/>
      <c r="L129" s="174"/>
      <c r="M129" s="174"/>
      <c r="N129" s="93"/>
    </row>
    <row r="130" spans="1:14" ht="22.5" customHeight="1" x14ac:dyDescent="0.3">
      <c r="A130" s="174"/>
      <c r="B130" s="174"/>
      <c r="C130" s="174"/>
      <c r="D130" s="174"/>
      <c r="E130" s="174"/>
      <c r="F130" s="380"/>
      <c r="G130" s="380"/>
      <c r="H130" s="121"/>
      <c r="I130" s="174"/>
      <c r="J130" s="174"/>
      <c r="K130" s="174"/>
      <c r="L130" s="174"/>
      <c r="M130" s="174"/>
      <c r="N130" s="93"/>
    </row>
    <row r="131" spans="1:14" ht="22.5" customHeight="1" x14ac:dyDescent="0.3">
      <c r="A131" s="174"/>
      <c r="B131" s="174"/>
      <c r="C131" s="174"/>
      <c r="D131" s="174"/>
      <c r="E131" s="174"/>
      <c r="F131" s="380"/>
      <c r="G131" s="380"/>
      <c r="H131" s="121"/>
      <c r="I131" s="174"/>
      <c r="J131" s="174"/>
      <c r="K131" s="174"/>
      <c r="L131" s="174"/>
      <c r="M131" s="174"/>
      <c r="N131" s="93"/>
    </row>
    <row r="132" spans="1:14" ht="22.5" customHeight="1" x14ac:dyDescent="0.3">
      <c r="A132" s="174"/>
      <c r="B132" s="174"/>
      <c r="C132" s="174"/>
      <c r="D132" s="174"/>
      <c r="E132" s="174"/>
      <c r="F132" s="380"/>
      <c r="G132" s="380"/>
      <c r="H132" s="121"/>
      <c r="I132" s="174"/>
      <c r="J132" s="174"/>
      <c r="K132" s="174"/>
      <c r="L132" s="174"/>
      <c r="M132" s="174"/>
      <c r="N132" s="93"/>
    </row>
    <row r="133" spans="1:14" ht="22.5" customHeight="1" x14ac:dyDescent="0.3">
      <c r="A133" s="174"/>
      <c r="B133" s="174"/>
      <c r="C133" s="174"/>
      <c r="D133" s="174"/>
      <c r="E133" s="174"/>
      <c r="F133" s="380"/>
      <c r="G133" s="380"/>
      <c r="H133" s="121"/>
      <c r="I133" s="174"/>
      <c r="J133" s="174"/>
      <c r="K133" s="174"/>
      <c r="L133" s="174"/>
      <c r="M133" s="174"/>
      <c r="N133" s="93"/>
    </row>
    <row r="134" spans="1:14" ht="22.5" customHeight="1" x14ac:dyDescent="0.3">
      <c r="A134" s="174"/>
      <c r="B134" s="174"/>
      <c r="C134" s="174"/>
      <c r="D134" s="174"/>
      <c r="E134" s="174"/>
      <c r="F134" s="380"/>
      <c r="G134" s="380"/>
      <c r="H134" s="121"/>
      <c r="I134" s="174"/>
      <c r="J134" s="174"/>
      <c r="K134" s="174"/>
      <c r="L134" s="174"/>
      <c r="M134" s="174"/>
      <c r="N134" s="93"/>
    </row>
    <row r="135" spans="1:14" ht="22.5" customHeight="1" x14ac:dyDescent="0.3">
      <c r="A135" s="174"/>
      <c r="B135" s="174"/>
      <c r="C135" s="174"/>
      <c r="D135" s="174"/>
      <c r="E135" s="174"/>
      <c r="F135" s="380"/>
      <c r="G135" s="380"/>
      <c r="H135" s="121"/>
      <c r="I135" s="174"/>
      <c r="J135" s="174"/>
      <c r="K135" s="174"/>
      <c r="L135" s="174"/>
      <c r="M135" s="174"/>
      <c r="N135" s="93"/>
    </row>
    <row r="136" spans="1:14" ht="22.5" customHeight="1" x14ac:dyDescent="0.3">
      <c r="A136" s="174"/>
      <c r="B136" s="174"/>
      <c r="C136" s="174"/>
      <c r="D136" s="174"/>
      <c r="E136" s="174"/>
      <c r="F136" s="380"/>
      <c r="G136" s="380"/>
      <c r="H136" s="121"/>
      <c r="I136" s="174"/>
      <c r="J136" s="174"/>
      <c r="K136" s="174"/>
      <c r="L136" s="174"/>
      <c r="M136" s="174"/>
      <c r="N136" s="93"/>
    </row>
    <row r="137" spans="1:14" ht="22.5" customHeight="1" x14ac:dyDescent="0.3">
      <c r="A137" s="174"/>
      <c r="B137" s="174"/>
      <c r="C137" s="174"/>
      <c r="D137" s="174"/>
      <c r="E137" s="174"/>
      <c r="F137" s="380"/>
      <c r="G137" s="380"/>
      <c r="H137" s="121"/>
      <c r="I137" s="174"/>
      <c r="J137" s="174"/>
      <c r="K137" s="174"/>
      <c r="L137" s="174"/>
      <c r="M137" s="174"/>
      <c r="N137" s="93"/>
    </row>
    <row r="138" spans="1:14" ht="22.5" customHeight="1" x14ac:dyDescent="0.3">
      <c r="A138" s="174"/>
      <c r="B138" s="174"/>
      <c r="C138" s="174"/>
      <c r="D138" s="174"/>
      <c r="E138" s="174"/>
      <c r="F138" s="380"/>
      <c r="G138" s="380"/>
      <c r="H138" s="121"/>
      <c r="I138" s="174"/>
      <c r="J138" s="174"/>
      <c r="K138" s="174"/>
      <c r="L138" s="174"/>
      <c r="M138" s="174"/>
      <c r="N138" s="93"/>
    </row>
    <row r="139" spans="1:14" ht="22.5" customHeight="1" x14ac:dyDescent="0.3">
      <c r="A139" s="174"/>
      <c r="B139" s="174"/>
      <c r="C139" s="174"/>
      <c r="D139" s="174"/>
      <c r="E139" s="174"/>
      <c r="F139" s="380"/>
      <c r="G139" s="380"/>
      <c r="H139" s="121"/>
      <c r="I139" s="174"/>
      <c r="J139" s="174"/>
      <c r="K139" s="174"/>
      <c r="L139" s="174"/>
      <c r="M139" s="174"/>
      <c r="N139" s="93"/>
    </row>
    <row r="140" spans="1:14" ht="22.5" customHeight="1" x14ac:dyDescent="0.3">
      <c r="A140" s="174"/>
      <c r="B140" s="174"/>
      <c r="C140" s="174"/>
      <c r="D140" s="174"/>
      <c r="E140" s="174"/>
      <c r="F140" s="380"/>
      <c r="G140" s="380"/>
      <c r="H140" s="121"/>
      <c r="I140" s="174"/>
      <c r="J140" s="174"/>
      <c r="K140" s="174"/>
      <c r="L140" s="174"/>
      <c r="M140" s="174"/>
      <c r="N140" s="93"/>
    </row>
    <row r="141" spans="1:14" ht="22.5" customHeight="1" x14ac:dyDescent="0.3">
      <c r="A141" s="174"/>
      <c r="B141" s="174"/>
      <c r="C141" s="174"/>
      <c r="D141" s="174"/>
      <c r="E141" s="174"/>
      <c r="F141" s="380"/>
      <c r="G141" s="380"/>
      <c r="H141" s="121"/>
      <c r="I141" s="174"/>
      <c r="J141" s="174"/>
      <c r="K141" s="174"/>
      <c r="L141" s="174"/>
      <c r="M141" s="174"/>
      <c r="N141" s="93"/>
    </row>
    <row r="142" spans="1:14" ht="22.5" customHeight="1" x14ac:dyDescent="0.3">
      <c r="A142" s="174"/>
      <c r="B142" s="174"/>
      <c r="C142" s="174"/>
      <c r="D142" s="174"/>
      <c r="E142" s="174"/>
      <c r="F142" s="380"/>
      <c r="G142" s="380"/>
      <c r="H142" s="121"/>
      <c r="I142" s="174"/>
      <c r="J142" s="174"/>
      <c r="K142" s="174"/>
      <c r="L142" s="174"/>
      <c r="M142" s="174"/>
      <c r="N142" s="93"/>
    </row>
    <row r="143" spans="1:14" ht="22.5" customHeight="1" x14ac:dyDescent="0.3">
      <c r="A143" s="174"/>
      <c r="B143" s="174"/>
      <c r="C143" s="174"/>
      <c r="D143" s="174"/>
      <c r="E143" s="174"/>
      <c r="F143" s="380"/>
      <c r="G143" s="380"/>
      <c r="H143" s="121"/>
      <c r="I143" s="174"/>
      <c r="J143" s="174"/>
      <c r="K143" s="174"/>
      <c r="L143" s="174"/>
      <c r="M143" s="174"/>
      <c r="N143" s="93"/>
    </row>
    <row r="144" spans="1:14" ht="22.5" customHeight="1" x14ac:dyDescent="0.3">
      <c r="A144" s="174"/>
      <c r="B144" s="174"/>
      <c r="C144" s="174"/>
      <c r="D144" s="174"/>
      <c r="E144" s="174"/>
      <c r="F144" s="380"/>
      <c r="G144" s="380"/>
      <c r="H144" s="121"/>
      <c r="I144" s="174"/>
      <c r="J144" s="174"/>
      <c r="K144" s="174"/>
      <c r="L144" s="174"/>
      <c r="M144" s="174"/>
      <c r="N144" s="93"/>
    </row>
    <row r="145" spans="1:14" ht="22.5" customHeight="1" x14ac:dyDescent="0.3">
      <c r="A145" s="174"/>
      <c r="B145" s="174"/>
      <c r="C145" s="174"/>
      <c r="D145" s="174"/>
      <c r="E145" s="174"/>
      <c r="F145" s="380"/>
      <c r="G145" s="380"/>
      <c r="H145" s="121"/>
      <c r="I145" s="174"/>
      <c r="J145" s="174"/>
      <c r="K145" s="174"/>
      <c r="L145" s="174"/>
      <c r="M145" s="174"/>
      <c r="N145" s="93"/>
    </row>
    <row r="146" spans="1:14" ht="22.5" customHeight="1" x14ac:dyDescent="0.3">
      <c r="A146" s="174"/>
      <c r="B146" s="174"/>
      <c r="C146" s="174"/>
      <c r="D146" s="174"/>
      <c r="E146" s="174"/>
      <c r="F146" s="380"/>
      <c r="G146" s="380"/>
      <c r="H146" s="121"/>
      <c r="I146" s="174"/>
      <c r="J146" s="174"/>
      <c r="K146" s="174"/>
      <c r="L146" s="174"/>
      <c r="M146" s="174"/>
      <c r="N146" s="93"/>
    </row>
    <row r="147" spans="1:14" ht="22.5" customHeight="1" x14ac:dyDescent="0.3">
      <c r="A147" s="174"/>
      <c r="B147" s="174"/>
      <c r="C147" s="174"/>
      <c r="D147" s="174"/>
      <c r="E147" s="174"/>
      <c r="F147" s="380"/>
      <c r="G147" s="380"/>
      <c r="H147" s="121"/>
      <c r="I147" s="174"/>
      <c r="J147" s="174"/>
      <c r="K147" s="174"/>
      <c r="L147" s="174"/>
      <c r="M147" s="174"/>
      <c r="N147" s="93"/>
    </row>
    <row r="148" spans="1:14" ht="22.5" customHeight="1" x14ac:dyDescent="0.3">
      <c r="A148" s="174"/>
      <c r="B148" s="174"/>
      <c r="C148" s="174"/>
      <c r="D148" s="174"/>
      <c r="E148" s="174"/>
      <c r="F148" s="380"/>
      <c r="G148" s="380"/>
      <c r="H148" s="121"/>
      <c r="I148" s="174"/>
      <c r="J148" s="174"/>
      <c r="K148" s="174"/>
      <c r="L148" s="174"/>
      <c r="M148" s="174"/>
      <c r="N148" s="93"/>
    </row>
    <row r="149" spans="1:14" ht="22.5" customHeight="1" x14ac:dyDescent="0.3">
      <c r="A149" s="174"/>
      <c r="B149" s="174"/>
      <c r="C149" s="174"/>
      <c r="D149" s="174"/>
      <c r="E149" s="174"/>
      <c r="F149" s="380"/>
      <c r="G149" s="380"/>
      <c r="H149" s="121"/>
      <c r="I149" s="174"/>
      <c r="J149" s="174"/>
      <c r="K149" s="174"/>
      <c r="L149" s="174"/>
      <c r="M149" s="174"/>
      <c r="N149" s="93"/>
    </row>
    <row r="150" spans="1:14" ht="22.5" customHeight="1" x14ac:dyDescent="0.3">
      <c r="A150" s="174"/>
      <c r="B150" s="174"/>
      <c r="C150" s="174"/>
      <c r="D150" s="174"/>
      <c r="E150" s="174"/>
      <c r="F150" s="380"/>
      <c r="G150" s="380"/>
      <c r="H150" s="121"/>
      <c r="I150" s="174"/>
      <c r="J150" s="174"/>
      <c r="K150" s="174"/>
      <c r="L150" s="174"/>
      <c r="M150" s="174"/>
      <c r="N150" s="93"/>
    </row>
    <row r="151" spans="1:14" ht="22.5" customHeight="1" x14ac:dyDescent="0.3">
      <c r="A151" s="174"/>
      <c r="B151" s="174"/>
      <c r="C151" s="174"/>
      <c r="D151" s="174"/>
      <c r="E151" s="174"/>
      <c r="F151" s="380"/>
      <c r="G151" s="380"/>
      <c r="H151" s="121"/>
      <c r="I151" s="174"/>
      <c r="J151" s="174"/>
      <c r="K151" s="174"/>
      <c r="L151" s="174"/>
      <c r="M151" s="174"/>
      <c r="N151" s="93"/>
    </row>
    <row r="152" spans="1:14" ht="22.5" customHeight="1" x14ac:dyDescent="0.3">
      <c r="A152" s="174"/>
      <c r="B152" s="174"/>
      <c r="C152" s="174"/>
      <c r="D152" s="174"/>
      <c r="E152" s="174"/>
      <c r="F152" s="380"/>
      <c r="G152" s="380"/>
      <c r="H152" s="121"/>
      <c r="I152" s="174"/>
      <c r="J152" s="174"/>
      <c r="K152" s="174"/>
      <c r="L152" s="174"/>
      <c r="M152" s="174"/>
      <c r="N152" s="93"/>
    </row>
  </sheetData>
  <mergeCells count="11">
    <mergeCell ref="A5:M5"/>
    <mergeCell ref="A6:A7"/>
    <mergeCell ref="B6:B7"/>
    <mergeCell ref="G6:G7"/>
    <mergeCell ref="H6:H7"/>
    <mergeCell ref="I6:K6"/>
    <mergeCell ref="O6:Q6"/>
    <mergeCell ref="A8:A23"/>
    <mergeCell ref="A24:A26"/>
    <mergeCell ref="A27:A61"/>
    <mergeCell ref="A62:A82"/>
  </mergeCells>
  <pageMargins left="0.7" right="0.7" top="0.75" bottom="0.75" header="0.3" footer="0.3"/>
  <pageSetup paperSize="9" scale="39" orientation="portrait" r:id="rId1"/>
  <rowBreaks count="1" manualBreakCount="1">
    <brk id="85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'1 день'!Область_печати</vt:lpstr>
      <vt:lpstr>'6 день'!Область_печати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Med</cp:lastModifiedBy>
  <cp:lastPrinted>2022-08-09T12:49:57Z</cp:lastPrinted>
  <dcterms:created xsi:type="dcterms:W3CDTF">2017-04-25T19:10:44Z</dcterms:created>
  <dcterms:modified xsi:type="dcterms:W3CDTF">2022-08-09T12:52:25Z</dcterms:modified>
</cp:coreProperties>
</file>